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VEŘEJNÉ ZAKÁZKY\2015\Podatelna Ministerstva životního prostředí II\Zadávací dokumentace\E-ZAK - uveřejněná\"/>
    </mc:Choice>
  </mc:AlternateContent>
  <bookViews>
    <workbookView xWindow="240" yWindow="375" windowWidth="28515" windowHeight="14085" activeTab="7"/>
  </bookViews>
  <sheets>
    <sheet name="Krycí list" sheetId="1" r:id="rId1"/>
    <sheet name="Rekapitulace" sheetId="2" r:id="rId2"/>
    <sheet name="Položky" sheetId="3" r:id="rId3"/>
    <sheet name="ESI" sheetId="4" r:id="rId4"/>
    <sheet name="Datové rozvody" sheetId="5" r:id="rId5"/>
    <sheet name="EPS" sheetId="6" r:id="rId6"/>
    <sheet name="EZS_CCTV" sheetId="7" r:id="rId7"/>
    <sheet name="DT" sheetId="8" r:id="rId8"/>
  </sheets>
  <definedNames>
    <definedName name="cisloobjektu" localSheetId="4">#REF!</definedName>
    <definedName name="cisloobjektu" localSheetId="7">#REF!</definedName>
    <definedName name="cisloobjektu" localSheetId="5">#REF!</definedName>
    <definedName name="cisloobjektu" localSheetId="3">#REF!</definedName>
    <definedName name="cisloobjektu" localSheetId="6">#REF!</definedName>
    <definedName name="cisloobjektu">'Krycí list'!$A$4</definedName>
    <definedName name="cislostavby" localSheetId="4">#REF!</definedName>
    <definedName name="cislostavby" localSheetId="7">#REF!</definedName>
    <definedName name="cislostavby" localSheetId="5">#REF!</definedName>
    <definedName name="cislostavby" localSheetId="3">#REF!</definedName>
    <definedName name="cislostavby" localSheetId="6">#REF!</definedName>
    <definedName name="cislostavby">'Krycí list'!$A$6</definedName>
    <definedName name="Datum" localSheetId="4">#REF!</definedName>
    <definedName name="Datum" localSheetId="7">#REF!</definedName>
    <definedName name="Datum" localSheetId="5">#REF!</definedName>
    <definedName name="Datum" localSheetId="3">#REF!</definedName>
    <definedName name="Datum" localSheetId="6">#REF!</definedName>
    <definedName name="Datum">'Krycí list'!$B$26</definedName>
    <definedName name="Dil" localSheetId="4">#REF!</definedName>
    <definedName name="Dil" localSheetId="7">#REF!</definedName>
    <definedName name="Dil" localSheetId="5">#REF!</definedName>
    <definedName name="Dil" localSheetId="3">#REF!</definedName>
    <definedName name="Dil" localSheetId="6">#REF!</definedName>
    <definedName name="Dil">Rekapitulace!$A$6</definedName>
    <definedName name="Dodavka" localSheetId="4">#REF!</definedName>
    <definedName name="Dodavka" localSheetId="7">#REF!</definedName>
    <definedName name="Dodavka" localSheetId="5">#REF!</definedName>
    <definedName name="Dodavka" localSheetId="3">#REF!</definedName>
    <definedName name="Dodavka" localSheetId="6">#REF!</definedName>
    <definedName name="Dodavka">Rekapitulace!$G$23</definedName>
    <definedName name="Dodavka0" localSheetId="4">'Datové rozvody'!#REF!</definedName>
    <definedName name="Dodavka0" localSheetId="7">DT!#REF!</definedName>
    <definedName name="Dodavka0" localSheetId="5">EPS!#REF!</definedName>
    <definedName name="Dodavka0" localSheetId="3">ESI!#REF!</definedName>
    <definedName name="Dodavka0" localSheetId="6">EZS_CCTV!#REF!</definedName>
    <definedName name="Dodavka0">Položky!#REF!</definedName>
    <definedName name="HSV" localSheetId="4">#REF!</definedName>
    <definedName name="HSV" localSheetId="7">#REF!</definedName>
    <definedName name="HSV" localSheetId="5">#REF!</definedName>
    <definedName name="HSV" localSheetId="3">#REF!</definedName>
    <definedName name="HSV" localSheetId="6">#REF!</definedName>
    <definedName name="HSV">Rekapitulace!$E$23</definedName>
    <definedName name="HSV0" localSheetId="4">'Datové rozvody'!#REF!</definedName>
    <definedName name="HSV0" localSheetId="7">DT!#REF!</definedName>
    <definedName name="HSV0" localSheetId="5">EPS!#REF!</definedName>
    <definedName name="HSV0" localSheetId="3">ESI!#REF!</definedName>
    <definedName name="HSV0" localSheetId="6">EZS_CCTV!#REF!</definedName>
    <definedName name="HSV0">Položky!#REF!</definedName>
    <definedName name="HZS" localSheetId="4">#REF!</definedName>
    <definedName name="HZS" localSheetId="7">#REF!</definedName>
    <definedName name="HZS" localSheetId="5">#REF!</definedName>
    <definedName name="HZS" localSheetId="3">#REF!</definedName>
    <definedName name="HZS" localSheetId="6">#REF!</definedName>
    <definedName name="HZS">Rekapitulace!$I$23</definedName>
    <definedName name="HZS0" localSheetId="4">'Datové rozvody'!#REF!</definedName>
    <definedName name="HZS0" localSheetId="7">DT!#REF!</definedName>
    <definedName name="HZS0" localSheetId="5">EPS!#REF!</definedName>
    <definedName name="HZS0" localSheetId="3">ESI!#REF!</definedName>
    <definedName name="HZS0" localSheetId="6">EZS_CCTV!#REF!</definedName>
    <definedName name="HZS0">Položky!#REF!</definedName>
    <definedName name="JKSO" localSheetId="4">#REF!</definedName>
    <definedName name="JKSO" localSheetId="7">#REF!</definedName>
    <definedName name="JKSO" localSheetId="5">#REF!</definedName>
    <definedName name="JKSO" localSheetId="3">#REF!</definedName>
    <definedName name="JKSO" localSheetId="6">#REF!</definedName>
    <definedName name="JKSO">'Krycí list'!$F$4</definedName>
    <definedName name="MJ" localSheetId="4">#REF!</definedName>
    <definedName name="MJ" localSheetId="7">#REF!</definedName>
    <definedName name="MJ" localSheetId="5">#REF!</definedName>
    <definedName name="MJ" localSheetId="3">#REF!</definedName>
    <definedName name="MJ" localSheetId="6">#REF!</definedName>
    <definedName name="MJ">'Krycí list'!$G$4</definedName>
    <definedName name="Mont" localSheetId="4">#REF!</definedName>
    <definedName name="Mont" localSheetId="7">#REF!</definedName>
    <definedName name="Mont" localSheetId="5">#REF!</definedName>
    <definedName name="Mont" localSheetId="3">#REF!</definedName>
    <definedName name="Mont" localSheetId="6">#REF!</definedName>
    <definedName name="Mont">Rekapitulace!$H$23</definedName>
    <definedName name="Montaz0" localSheetId="4">'Datové rozvody'!#REF!</definedName>
    <definedName name="Montaz0" localSheetId="7">DT!#REF!</definedName>
    <definedName name="Montaz0" localSheetId="5">EPS!#REF!</definedName>
    <definedName name="Montaz0" localSheetId="3">ESI!#REF!</definedName>
    <definedName name="Montaz0" localSheetId="6">EZS_CCTV!#REF!</definedName>
    <definedName name="Montaz0">Položky!#REF!</definedName>
    <definedName name="NazevDilu" localSheetId="4">#REF!</definedName>
    <definedName name="NazevDilu" localSheetId="7">#REF!</definedName>
    <definedName name="NazevDilu" localSheetId="5">#REF!</definedName>
    <definedName name="NazevDilu" localSheetId="3">#REF!</definedName>
    <definedName name="NazevDilu" localSheetId="6">#REF!</definedName>
    <definedName name="NazevDilu">Rekapitulace!$B$6</definedName>
    <definedName name="nazevobjektu" localSheetId="4">#REF!</definedName>
    <definedName name="nazevobjektu" localSheetId="7">#REF!</definedName>
    <definedName name="nazevobjektu" localSheetId="5">#REF!</definedName>
    <definedName name="nazevobjektu" localSheetId="3">#REF!</definedName>
    <definedName name="nazevobjektu" localSheetId="6">#REF!</definedName>
    <definedName name="nazevobjektu">'Krycí list'!$C$4</definedName>
    <definedName name="nazevstavby" localSheetId="4">#REF!</definedName>
    <definedName name="nazevstavby" localSheetId="7">#REF!</definedName>
    <definedName name="nazevstavby" localSheetId="5">#REF!</definedName>
    <definedName name="nazevstavby" localSheetId="3">#REF!</definedName>
    <definedName name="nazevstavby" localSheetId="6">#REF!</definedName>
    <definedName name="nazevstavby">'Krycí list'!$C$6</definedName>
    <definedName name="_xlnm.Print_Titles" localSheetId="4">'Datové rozvody'!$1:$6</definedName>
    <definedName name="_xlnm.Print_Titles" localSheetId="7">DT!$1:$6</definedName>
    <definedName name="_xlnm.Print_Titles" localSheetId="5">EPS!$1:$6</definedName>
    <definedName name="_xlnm.Print_Titles" localSheetId="3">ESI!$1:$6</definedName>
    <definedName name="_xlnm.Print_Titles" localSheetId="6">EZS_CCTV!$1:$6</definedName>
    <definedName name="_xlnm.Print_Titles" localSheetId="2">Položky!$1:$6</definedName>
    <definedName name="_xlnm.Print_Titles" localSheetId="1">Rekapitulace!$1:$6</definedName>
    <definedName name="Objednatel" localSheetId="4">#REF!</definedName>
    <definedName name="Objednatel" localSheetId="7">#REF!</definedName>
    <definedName name="Objednatel" localSheetId="5">#REF!</definedName>
    <definedName name="Objednatel" localSheetId="3">#REF!</definedName>
    <definedName name="Objednatel" localSheetId="6">#REF!</definedName>
    <definedName name="Objednatel">'Krycí list'!$C$8</definedName>
    <definedName name="_xlnm.Print_Area" localSheetId="4">'Datové rozvody'!$A$1:$K$40</definedName>
    <definedName name="_xlnm.Print_Area" localSheetId="7">DT!$A$1:$K$48</definedName>
    <definedName name="_xlnm.Print_Area" localSheetId="5">EPS!$A$1:$K$41</definedName>
    <definedName name="_xlnm.Print_Area" localSheetId="3">ESI!$A$1:$K$80</definedName>
    <definedName name="_xlnm.Print_Area" localSheetId="6">EZS_CCTV!$A$1:$K$48</definedName>
    <definedName name="_xlnm.Print_Area" localSheetId="0">'Krycí list'!$A$1:$G$45</definedName>
    <definedName name="_xlnm.Print_Area" localSheetId="2">Položky!$A$1:$K$94</definedName>
    <definedName name="_xlnm.Print_Area" localSheetId="1">Rekapitulace!$A$1:$I$32</definedName>
    <definedName name="PocetMJ" localSheetId="4">#REF!</definedName>
    <definedName name="PocetMJ" localSheetId="7">#REF!</definedName>
    <definedName name="PocetMJ" localSheetId="5">#REF!</definedName>
    <definedName name="PocetMJ" localSheetId="3">#REF!</definedName>
    <definedName name="PocetMJ" localSheetId="6">#REF!</definedName>
    <definedName name="PocetMJ">'Krycí list'!$G$7</definedName>
    <definedName name="Poznamka" localSheetId="4">#REF!</definedName>
    <definedName name="Poznamka" localSheetId="7">#REF!</definedName>
    <definedName name="Poznamka" localSheetId="5">#REF!</definedName>
    <definedName name="Poznamka" localSheetId="3">#REF!</definedName>
    <definedName name="Poznamka" localSheetId="6">#REF!</definedName>
    <definedName name="Poznamka">'Krycí list'!$B$37</definedName>
    <definedName name="Projektant" localSheetId="4">#REF!</definedName>
    <definedName name="Projektant" localSheetId="7">#REF!</definedName>
    <definedName name="Projektant" localSheetId="5">#REF!</definedName>
    <definedName name="Projektant" localSheetId="3">#REF!</definedName>
    <definedName name="Projektant" localSheetId="6">#REF!</definedName>
    <definedName name="Projektant">'Krycí list'!$C$7</definedName>
    <definedName name="PSV" localSheetId="4">#REF!</definedName>
    <definedName name="PSV" localSheetId="7">#REF!</definedName>
    <definedName name="PSV" localSheetId="5">#REF!</definedName>
    <definedName name="PSV" localSheetId="3">#REF!</definedName>
    <definedName name="PSV" localSheetId="6">#REF!</definedName>
    <definedName name="PSV">Rekapitulace!$F$23</definedName>
    <definedName name="PSV0" localSheetId="4">'Datové rozvody'!#REF!</definedName>
    <definedName name="PSV0" localSheetId="7">DT!#REF!</definedName>
    <definedName name="PSV0" localSheetId="5">EPS!#REF!</definedName>
    <definedName name="PSV0" localSheetId="3">ESI!#REF!</definedName>
    <definedName name="PSV0" localSheetId="6">EZS_CCTV!#REF!</definedName>
    <definedName name="PSV0">Položky!#REF!</definedName>
    <definedName name="SloupecCC" localSheetId="4">'Datové rozvody'!$G$6</definedName>
    <definedName name="SloupecCC" localSheetId="7">DT!$G$6</definedName>
    <definedName name="SloupecCC" localSheetId="5">EPS!$G$6</definedName>
    <definedName name="SloupecCC" localSheetId="3">ESI!$G$6</definedName>
    <definedName name="SloupecCC" localSheetId="6">EZS_CCTV!$G$6</definedName>
    <definedName name="SloupecCC">Položky!$G$6</definedName>
    <definedName name="SloupecCisloPol" localSheetId="4">'Datové rozvody'!$B$6</definedName>
    <definedName name="SloupecCisloPol" localSheetId="7">DT!$B$6</definedName>
    <definedName name="SloupecCisloPol" localSheetId="5">EPS!$B$6</definedName>
    <definedName name="SloupecCisloPol" localSheetId="3">ESI!$B$6</definedName>
    <definedName name="SloupecCisloPol" localSheetId="6">EZS_CCTV!$B$6</definedName>
    <definedName name="SloupecCisloPol">Položky!$B$6</definedName>
    <definedName name="SloupecCH" localSheetId="4">'Datové rozvody'!$I$6</definedName>
    <definedName name="SloupecCH" localSheetId="7">DT!$I$6</definedName>
    <definedName name="SloupecCH" localSheetId="5">EPS!$I$6</definedName>
    <definedName name="SloupecCH" localSheetId="3">ESI!$I$6</definedName>
    <definedName name="SloupecCH" localSheetId="6">EZS_CCTV!$I$6</definedName>
    <definedName name="SloupecCH">Položky!$I$6</definedName>
    <definedName name="SloupecJC" localSheetId="4">'Datové rozvody'!$F$6</definedName>
    <definedName name="SloupecJC" localSheetId="7">DT!$F$6</definedName>
    <definedName name="SloupecJC" localSheetId="5">EPS!$F$6</definedName>
    <definedName name="SloupecJC" localSheetId="3">ESI!$F$6</definedName>
    <definedName name="SloupecJC" localSheetId="6">EZS_CCTV!$F$6</definedName>
    <definedName name="SloupecJC">Položky!$F$6</definedName>
    <definedName name="SloupecJH" localSheetId="4">'Datové rozvody'!$H$6</definedName>
    <definedName name="SloupecJH" localSheetId="7">DT!$H$6</definedName>
    <definedName name="SloupecJH" localSheetId="5">EPS!$H$6</definedName>
    <definedName name="SloupecJH" localSheetId="3">ESI!$H$6</definedName>
    <definedName name="SloupecJH" localSheetId="6">EZS_CCTV!$H$6</definedName>
    <definedName name="SloupecJH">Položky!$H$6</definedName>
    <definedName name="SloupecMJ" localSheetId="4">'Datové rozvody'!$D$6</definedName>
    <definedName name="SloupecMJ" localSheetId="7">DT!$D$6</definedName>
    <definedName name="SloupecMJ" localSheetId="5">EPS!$D$6</definedName>
    <definedName name="SloupecMJ" localSheetId="3">ESI!$D$6</definedName>
    <definedName name="SloupecMJ" localSheetId="6">EZS_CCTV!$D$6</definedName>
    <definedName name="SloupecMJ">Položky!$D$6</definedName>
    <definedName name="SloupecMnozstvi" localSheetId="4">'Datové rozvody'!$E$6</definedName>
    <definedName name="SloupecMnozstvi" localSheetId="7">DT!$E$6</definedName>
    <definedName name="SloupecMnozstvi" localSheetId="5">EPS!$E$6</definedName>
    <definedName name="SloupecMnozstvi" localSheetId="3">ESI!$E$6</definedName>
    <definedName name="SloupecMnozstvi" localSheetId="6">EZS_CCTV!$E$6</definedName>
    <definedName name="SloupecMnozstvi">Položky!$E$6</definedName>
    <definedName name="SloupecNazPol" localSheetId="4">'Datové rozvody'!$C$6</definedName>
    <definedName name="SloupecNazPol" localSheetId="7">DT!$C$6</definedName>
    <definedName name="SloupecNazPol" localSheetId="5">EPS!$C$6</definedName>
    <definedName name="SloupecNazPol" localSheetId="3">ESI!$C$6</definedName>
    <definedName name="SloupecNazPol" localSheetId="6">EZS_CCTV!$C$6</definedName>
    <definedName name="SloupecNazPol">Položky!$C$6</definedName>
    <definedName name="SloupecPC" localSheetId="4">'Datové rozvody'!$A$6</definedName>
    <definedName name="SloupecPC" localSheetId="7">DT!$A$6</definedName>
    <definedName name="SloupecPC" localSheetId="5">EPS!$A$6</definedName>
    <definedName name="SloupecPC" localSheetId="3">ESI!$A$6</definedName>
    <definedName name="SloupecPC" localSheetId="6">EZS_CCTV!$A$6</definedName>
    <definedName name="SloupecPC">Položky!$A$6</definedName>
    <definedName name="solver_lin" localSheetId="4" hidden="1">0</definedName>
    <definedName name="solver_lin" localSheetId="7" hidden="1">0</definedName>
    <definedName name="solver_lin" localSheetId="5" hidden="1">0</definedName>
    <definedName name="solver_lin" localSheetId="3" hidden="1">0</definedName>
    <definedName name="solver_lin" localSheetId="6" hidden="1">0</definedName>
    <definedName name="solver_lin" localSheetId="2" hidden="1">0</definedName>
    <definedName name="solver_num" localSheetId="4" hidden="1">0</definedName>
    <definedName name="solver_num" localSheetId="7" hidden="1">0</definedName>
    <definedName name="solver_num" localSheetId="5" hidden="1">0</definedName>
    <definedName name="solver_num" localSheetId="3" hidden="1">0</definedName>
    <definedName name="solver_num" localSheetId="6" hidden="1">0</definedName>
    <definedName name="solver_num" localSheetId="2" hidden="1">0</definedName>
    <definedName name="solver_opt" localSheetId="4" hidden="1">'Datové rozvody'!#REF!</definedName>
    <definedName name="solver_opt" localSheetId="7" hidden="1">DT!#REF!</definedName>
    <definedName name="solver_opt" localSheetId="5" hidden="1">EPS!#REF!</definedName>
    <definedName name="solver_opt" localSheetId="3" hidden="1">ESI!#REF!</definedName>
    <definedName name="solver_opt" localSheetId="6" hidden="1">EZS_CCTV!#REF!</definedName>
    <definedName name="solver_opt" localSheetId="2" hidden="1">Položky!#REF!</definedName>
    <definedName name="solver_typ" localSheetId="4" hidden="1">1</definedName>
    <definedName name="solver_typ" localSheetId="7" hidden="1">1</definedName>
    <definedName name="solver_typ" localSheetId="5" hidden="1">1</definedName>
    <definedName name="solver_typ" localSheetId="3" hidden="1">1</definedName>
    <definedName name="solver_typ" localSheetId="6" hidden="1">1</definedName>
    <definedName name="solver_typ" localSheetId="2" hidden="1">1</definedName>
    <definedName name="solver_val" localSheetId="4" hidden="1">0</definedName>
    <definedName name="solver_val" localSheetId="7" hidden="1">0</definedName>
    <definedName name="solver_val" localSheetId="5" hidden="1">0</definedName>
    <definedName name="solver_val" localSheetId="3" hidden="1">0</definedName>
    <definedName name="solver_val" localSheetId="6" hidden="1">0</definedName>
    <definedName name="solver_val" localSheetId="2" hidden="1">0</definedName>
    <definedName name="Typ" localSheetId="4">'Datové rozvody'!#REF!</definedName>
    <definedName name="Typ" localSheetId="7">DT!#REF!</definedName>
    <definedName name="Typ" localSheetId="5">EPS!#REF!</definedName>
    <definedName name="Typ" localSheetId="3">ESI!#REF!</definedName>
    <definedName name="Typ" localSheetId="6">EZS_CCTV!#REF!</definedName>
    <definedName name="Typ">Položky!#REF!</definedName>
    <definedName name="VRN" localSheetId="4">#REF!</definedName>
    <definedName name="VRN" localSheetId="7">#REF!</definedName>
    <definedName name="VRN" localSheetId="5">#REF!</definedName>
    <definedName name="VRN" localSheetId="3">#REF!</definedName>
    <definedName name="VRN" localSheetId="6">#REF!</definedName>
    <definedName name="VRN">Rekapitulace!$H$31</definedName>
    <definedName name="VRNKc" localSheetId="4">#REF!</definedName>
    <definedName name="VRNKc" localSheetId="7">#REF!</definedName>
    <definedName name="VRNKc" localSheetId="5">#REF!</definedName>
    <definedName name="VRNKc" localSheetId="3">#REF!</definedName>
    <definedName name="VRNKc" localSheetId="6">#REF!</definedName>
    <definedName name="VRNKc">Rekapitulace!#REF!</definedName>
    <definedName name="VRNnazev" localSheetId="4">#REF!</definedName>
    <definedName name="VRNnazev" localSheetId="7">#REF!</definedName>
    <definedName name="VRNnazev" localSheetId="5">#REF!</definedName>
    <definedName name="VRNnazev" localSheetId="3">#REF!</definedName>
    <definedName name="VRNnazev" localSheetId="6">#REF!</definedName>
    <definedName name="VRNnazev">Rekapitulace!#REF!</definedName>
    <definedName name="VRNproc" localSheetId="4">#REF!</definedName>
    <definedName name="VRNproc" localSheetId="7">#REF!</definedName>
    <definedName name="VRNproc" localSheetId="5">#REF!</definedName>
    <definedName name="VRNproc" localSheetId="3">#REF!</definedName>
    <definedName name="VRNproc" localSheetId="6">#REF!</definedName>
    <definedName name="VRNproc">Rekapitulace!#REF!</definedName>
    <definedName name="VRNzakl" localSheetId="4">#REF!</definedName>
    <definedName name="VRNzakl" localSheetId="7">#REF!</definedName>
    <definedName name="VRNzakl" localSheetId="5">#REF!</definedName>
    <definedName name="VRNzakl" localSheetId="3">#REF!</definedName>
    <definedName name="VRNzakl" localSheetId="6">#REF!</definedName>
    <definedName name="VRNzakl">Rekapitulace!#REF!</definedName>
    <definedName name="Zakazka" localSheetId="4">#REF!</definedName>
    <definedName name="Zakazka" localSheetId="7">#REF!</definedName>
    <definedName name="Zakazka" localSheetId="5">#REF!</definedName>
    <definedName name="Zakazka" localSheetId="3">#REF!</definedName>
    <definedName name="Zakazka" localSheetId="6">#REF!</definedName>
    <definedName name="Zakazka">'Krycí list'!$G$9</definedName>
    <definedName name="Zaklad22" localSheetId="4">#REF!</definedName>
    <definedName name="Zaklad22" localSheetId="7">#REF!</definedName>
    <definedName name="Zaklad22" localSheetId="5">#REF!</definedName>
    <definedName name="Zaklad22" localSheetId="3">#REF!</definedName>
    <definedName name="Zaklad22" localSheetId="6">#REF!</definedName>
    <definedName name="Zaklad22">'Krycí list'!$F$32</definedName>
    <definedName name="Zaklad5" localSheetId="4">#REF!</definedName>
    <definedName name="Zaklad5" localSheetId="7">#REF!</definedName>
    <definedName name="Zaklad5" localSheetId="5">#REF!</definedName>
    <definedName name="Zaklad5" localSheetId="3">#REF!</definedName>
    <definedName name="Zaklad5" localSheetId="6">#REF!</definedName>
    <definedName name="Zaklad5">'Krycí list'!$F$30</definedName>
    <definedName name="Zhotovitel" localSheetId="4">#REF!</definedName>
    <definedName name="Zhotovitel" localSheetId="7">#REF!</definedName>
    <definedName name="Zhotovitel" localSheetId="5">#REF!</definedName>
    <definedName name="Zhotovitel" localSheetId="3">#REF!</definedName>
    <definedName name="Zhotovitel" localSheetId="6">#REF!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K40" i="3" l="1"/>
  <c r="I40" i="3"/>
  <c r="G40" i="3"/>
  <c r="K19" i="3"/>
  <c r="I19" i="3"/>
  <c r="G19" i="3"/>
  <c r="I13" i="3"/>
  <c r="I14" i="3"/>
  <c r="I15" i="3"/>
  <c r="G13" i="3"/>
  <c r="G14" i="3"/>
  <c r="G15" i="3"/>
  <c r="G10" i="8"/>
  <c r="G36" i="8"/>
  <c r="G37" i="8"/>
  <c r="G38" i="8"/>
  <c r="G39" i="8"/>
  <c r="G40" i="8"/>
  <c r="G41" i="8"/>
  <c r="G42" i="8"/>
  <c r="G43" i="8"/>
  <c r="G28" i="8"/>
  <c r="G34" i="8" s="1"/>
  <c r="G29" i="8"/>
  <c r="G30" i="8"/>
  <c r="G31" i="8"/>
  <c r="G32" i="8"/>
  <c r="G33" i="8"/>
  <c r="G23" i="8"/>
  <c r="G24" i="8"/>
  <c r="G26" i="8" s="1"/>
  <c r="G25" i="8"/>
  <c r="G8" i="8"/>
  <c r="G9" i="8"/>
  <c r="G11" i="8"/>
  <c r="G12" i="8"/>
  <c r="G13" i="8"/>
  <c r="G14" i="8"/>
  <c r="G15" i="8"/>
  <c r="G16" i="8"/>
  <c r="G17" i="8"/>
  <c r="G18" i="8"/>
  <c r="G19" i="8"/>
  <c r="G20" i="8"/>
  <c r="K44" i="8"/>
  <c r="I44" i="8"/>
  <c r="C44" i="8"/>
  <c r="K34" i="8"/>
  <c r="I34" i="8"/>
  <c r="C34" i="8"/>
  <c r="K26" i="8"/>
  <c r="I26" i="8"/>
  <c r="C26" i="8"/>
  <c r="K21" i="8"/>
  <c r="I21" i="8"/>
  <c r="C21" i="8"/>
  <c r="G37" i="7"/>
  <c r="G38" i="7"/>
  <c r="G45" i="7" s="1"/>
  <c r="G39" i="7"/>
  <c r="G40" i="7"/>
  <c r="G41" i="7"/>
  <c r="G42" i="7"/>
  <c r="G43" i="7"/>
  <c r="G44" i="7"/>
  <c r="G26" i="7"/>
  <c r="G27" i="7"/>
  <c r="G28" i="7"/>
  <c r="G29" i="7"/>
  <c r="G30" i="7"/>
  <c r="G31" i="7"/>
  <c r="G32" i="7"/>
  <c r="G33" i="7"/>
  <c r="G34" i="7"/>
  <c r="G17" i="7"/>
  <c r="G18" i="7"/>
  <c r="G19" i="7"/>
  <c r="G20" i="7"/>
  <c r="G21" i="7"/>
  <c r="G22" i="7"/>
  <c r="G23" i="7"/>
  <c r="G24" i="7"/>
  <c r="G11" i="7"/>
  <c r="G12" i="7"/>
  <c r="G13" i="7"/>
  <c r="G14" i="7"/>
  <c r="G15" i="7" s="1"/>
  <c r="G8" i="7"/>
  <c r="G9" i="7" s="1"/>
  <c r="K45" i="7"/>
  <c r="I45" i="7"/>
  <c r="C45" i="7"/>
  <c r="K35" i="7"/>
  <c r="I35" i="7"/>
  <c r="C35" i="7"/>
  <c r="K24" i="7"/>
  <c r="I24" i="7"/>
  <c r="C24" i="7"/>
  <c r="K15" i="7"/>
  <c r="I15" i="7"/>
  <c r="C15" i="7"/>
  <c r="K9" i="7"/>
  <c r="I9" i="7"/>
  <c r="C9" i="7"/>
  <c r="G30" i="6"/>
  <c r="G31" i="6"/>
  <c r="G32" i="6"/>
  <c r="G33" i="6"/>
  <c r="G34" i="6"/>
  <c r="G35" i="6"/>
  <c r="G36" i="6"/>
  <c r="G37" i="6"/>
  <c r="G38" i="6"/>
  <c r="G20" i="6"/>
  <c r="G21" i="6"/>
  <c r="G22" i="6"/>
  <c r="G23" i="6"/>
  <c r="G24" i="6"/>
  <c r="G25" i="6"/>
  <c r="G26" i="6"/>
  <c r="G27" i="6"/>
  <c r="G11" i="6"/>
  <c r="G12" i="6"/>
  <c r="G13" i="6"/>
  <c r="G14" i="6"/>
  <c r="G15" i="6"/>
  <c r="G16" i="6"/>
  <c r="G17" i="6"/>
  <c r="G8" i="6"/>
  <c r="G9" i="6" s="1"/>
  <c r="K39" i="6"/>
  <c r="I39" i="6"/>
  <c r="K28" i="6"/>
  <c r="I28" i="6"/>
  <c r="C28" i="6"/>
  <c r="K18" i="6"/>
  <c r="I18" i="6"/>
  <c r="C18" i="6"/>
  <c r="K9" i="6"/>
  <c r="I9" i="6"/>
  <c r="C9" i="6"/>
  <c r="G29" i="5"/>
  <c r="G30" i="5"/>
  <c r="G31" i="5"/>
  <c r="G32" i="5"/>
  <c r="G37" i="5" s="1"/>
  <c r="G33" i="5"/>
  <c r="G34" i="5"/>
  <c r="G35" i="5"/>
  <c r="G36" i="5"/>
  <c r="G22" i="5"/>
  <c r="G23" i="5"/>
  <c r="G24" i="5"/>
  <c r="G25" i="5"/>
  <c r="G26" i="5"/>
  <c r="G11" i="5"/>
  <c r="G12" i="5"/>
  <c r="G13" i="5"/>
  <c r="G14" i="5"/>
  <c r="G15" i="5"/>
  <c r="G16" i="5"/>
  <c r="G17" i="5"/>
  <c r="G18" i="5"/>
  <c r="G19" i="5"/>
  <c r="G8" i="5"/>
  <c r="G9" i="5"/>
  <c r="K37" i="5"/>
  <c r="I37" i="5"/>
  <c r="K27" i="5"/>
  <c r="I27" i="5"/>
  <c r="C27" i="5"/>
  <c r="K20" i="5"/>
  <c r="I20" i="5"/>
  <c r="C20" i="5"/>
  <c r="K9" i="5"/>
  <c r="I9" i="5"/>
  <c r="C9" i="5"/>
  <c r="G63" i="4"/>
  <c r="G68" i="4" s="1"/>
  <c r="G64" i="4"/>
  <c r="G65" i="4"/>
  <c r="G66" i="4"/>
  <c r="G67" i="4"/>
  <c r="G52" i="4"/>
  <c r="G53" i="4"/>
  <c r="G54" i="4"/>
  <c r="G55" i="4"/>
  <c r="G61" i="4" s="1"/>
  <c r="G56" i="4"/>
  <c r="G57" i="4"/>
  <c r="G58" i="4"/>
  <c r="G59" i="4"/>
  <c r="G60" i="4"/>
  <c r="G38" i="4"/>
  <c r="G39" i="4"/>
  <c r="G50" i="4" s="1"/>
  <c r="G40" i="4"/>
  <c r="G41" i="4"/>
  <c r="G42" i="4"/>
  <c r="G43" i="4"/>
  <c r="G44" i="4"/>
  <c r="G45" i="4"/>
  <c r="G46" i="4"/>
  <c r="G47" i="4"/>
  <c r="G48" i="4"/>
  <c r="G4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12" i="4"/>
  <c r="G18" i="4" s="1"/>
  <c r="G13" i="4"/>
  <c r="G14" i="4"/>
  <c r="G15" i="4"/>
  <c r="G16" i="4"/>
  <c r="G17" i="4"/>
  <c r="G8" i="4"/>
  <c r="G9" i="4"/>
  <c r="G10" i="4" s="1"/>
  <c r="K68" i="4"/>
  <c r="I68" i="4"/>
  <c r="C68" i="4"/>
  <c r="K61" i="4"/>
  <c r="I61" i="4"/>
  <c r="C61" i="4"/>
  <c r="K50" i="4"/>
  <c r="I50" i="4"/>
  <c r="C50" i="4"/>
  <c r="K36" i="4"/>
  <c r="I36" i="4"/>
  <c r="C36" i="4"/>
  <c r="K18" i="4"/>
  <c r="I18" i="4"/>
  <c r="C18" i="4"/>
  <c r="K10" i="4"/>
  <c r="I10" i="4"/>
  <c r="C10" i="4"/>
  <c r="G84" i="3"/>
  <c r="G85" i="3" s="1"/>
  <c r="F20" i="2" s="1"/>
  <c r="G83" i="3"/>
  <c r="G80" i="3"/>
  <c r="G79" i="3"/>
  <c r="G76" i="3"/>
  <c r="G77" i="3" s="1"/>
  <c r="F18" i="2" s="1"/>
  <c r="G75" i="3"/>
  <c r="G72" i="3"/>
  <c r="G71" i="3"/>
  <c r="G70" i="3"/>
  <c r="G69" i="3"/>
  <c r="G68" i="3"/>
  <c r="G65" i="3"/>
  <c r="G64" i="3"/>
  <c r="G63" i="3"/>
  <c r="G62" i="3"/>
  <c r="G61" i="3"/>
  <c r="G60" i="3"/>
  <c r="G59" i="3"/>
  <c r="G56" i="3"/>
  <c r="G55" i="3"/>
  <c r="G54" i="3"/>
  <c r="G57" i="3" s="1"/>
  <c r="F15" i="2" s="1"/>
  <c r="G53" i="3"/>
  <c r="G52" i="3"/>
  <c r="G46" i="3"/>
  <c r="G45" i="3"/>
  <c r="G44" i="3"/>
  <c r="G43" i="3"/>
  <c r="G42" i="3"/>
  <c r="G41" i="3"/>
  <c r="G39" i="3"/>
  <c r="G36" i="3"/>
  <c r="G35" i="3"/>
  <c r="G34" i="3"/>
  <c r="G31" i="3"/>
  <c r="G28" i="3"/>
  <c r="G27" i="3"/>
  <c r="G29" i="3" s="1"/>
  <c r="E10" i="2" s="1"/>
  <c r="G24" i="3"/>
  <c r="G25" i="3" s="1"/>
  <c r="E9" i="2" s="1"/>
  <c r="G23" i="3"/>
  <c r="G22" i="3"/>
  <c r="G18" i="3"/>
  <c r="G9" i="3"/>
  <c r="G10" i="3"/>
  <c r="G11" i="3"/>
  <c r="G12" i="3"/>
  <c r="G8" i="3"/>
  <c r="G81" i="3"/>
  <c r="F19" i="2" s="1"/>
  <c r="G73" i="3"/>
  <c r="F17" i="2" s="1"/>
  <c r="G32" i="3"/>
  <c r="E11" i="2" s="1"/>
  <c r="D16" i="1"/>
  <c r="D15" i="1"/>
  <c r="D14" i="1"/>
  <c r="K93" i="3"/>
  <c r="I93" i="3"/>
  <c r="K92" i="3"/>
  <c r="I92" i="3"/>
  <c r="K91" i="3"/>
  <c r="I91" i="3"/>
  <c r="I94" i="3" s="1"/>
  <c r="K90" i="3"/>
  <c r="I90" i="3"/>
  <c r="B22" i="2"/>
  <c r="A22" i="2"/>
  <c r="K94" i="3"/>
  <c r="C94" i="3"/>
  <c r="K87" i="3"/>
  <c r="K88" i="3" s="1"/>
  <c r="I87" i="3"/>
  <c r="I88" i="3"/>
  <c r="B21" i="2"/>
  <c r="A21" i="2"/>
  <c r="C88" i="3"/>
  <c r="K84" i="3"/>
  <c r="K85" i="3" s="1"/>
  <c r="I84" i="3"/>
  <c r="I85" i="3" s="1"/>
  <c r="K83" i="3"/>
  <c r="I83" i="3"/>
  <c r="B20" i="2"/>
  <c r="A20" i="2"/>
  <c r="C85" i="3"/>
  <c r="K80" i="3"/>
  <c r="K81" i="3" s="1"/>
  <c r="I80" i="3"/>
  <c r="K79" i="3"/>
  <c r="I79" i="3"/>
  <c r="B19" i="2"/>
  <c r="A19" i="2"/>
  <c r="I81" i="3"/>
  <c r="C81" i="3"/>
  <c r="K76" i="3"/>
  <c r="I76" i="3"/>
  <c r="K75" i="3"/>
  <c r="I75" i="3"/>
  <c r="B18" i="2"/>
  <c r="A18" i="2"/>
  <c r="K77" i="3"/>
  <c r="I77" i="3"/>
  <c r="C77" i="3"/>
  <c r="K72" i="3"/>
  <c r="I72" i="3"/>
  <c r="K71" i="3"/>
  <c r="I71" i="3"/>
  <c r="K70" i="3"/>
  <c r="I70" i="3"/>
  <c r="K69" i="3"/>
  <c r="K73" i="3" s="1"/>
  <c r="I69" i="3"/>
  <c r="K68" i="3"/>
  <c r="I68" i="3"/>
  <c r="B17" i="2"/>
  <c r="A17" i="2"/>
  <c r="I73" i="3"/>
  <c r="C73" i="3"/>
  <c r="K65" i="3"/>
  <c r="I65" i="3"/>
  <c r="K64" i="3"/>
  <c r="I64" i="3"/>
  <c r="K63" i="3"/>
  <c r="I63" i="3"/>
  <c r="K62" i="3"/>
  <c r="I62" i="3"/>
  <c r="K61" i="3"/>
  <c r="I61" i="3"/>
  <c r="K60" i="3"/>
  <c r="I60" i="3"/>
  <c r="I66" i="3" s="1"/>
  <c r="K59" i="3"/>
  <c r="I59" i="3"/>
  <c r="B16" i="2"/>
  <c r="A16" i="2"/>
  <c r="K66" i="3"/>
  <c r="C66" i="3"/>
  <c r="K56" i="3"/>
  <c r="I56" i="3"/>
  <c r="K55" i="3"/>
  <c r="I55" i="3"/>
  <c r="K54" i="3"/>
  <c r="I54" i="3"/>
  <c r="K53" i="3"/>
  <c r="I53" i="3"/>
  <c r="I57" i="3" s="1"/>
  <c r="K52" i="3"/>
  <c r="K57" i="3" s="1"/>
  <c r="I52" i="3"/>
  <c r="B15" i="2"/>
  <c r="A15" i="2"/>
  <c r="C57" i="3"/>
  <c r="B14" i="2"/>
  <c r="A14" i="2"/>
  <c r="C50" i="3"/>
  <c r="K46" i="3"/>
  <c r="I46" i="3"/>
  <c r="K45" i="3"/>
  <c r="K47" i="3" s="1"/>
  <c r="I45" i="3"/>
  <c r="K44" i="3"/>
  <c r="I44" i="3"/>
  <c r="K43" i="3"/>
  <c r="I43" i="3"/>
  <c r="K42" i="3"/>
  <c r="I42" i="3"/>
  <c r="K41" i="3"/>
  <c r="I41" i="3"/>
  <c r="K39" i="3"/>
  <c r="I39" i="3"/>
  <c r="B13" i="2"/>
  <c r="A13" i="2"/>
  <c r="C47" i="3"/>
  <c r="K36" i="3"/>
  <c r="I36" i="3"/>
  <c r="K35" i="3"/>
  <c r="I35" i="3"/>
  <c r="K34" i="3"/>
  <c r="I34" i="3"/>
  <c r="I37" i="3" s="1"/>
  <c r="B12" i="2"/>
  <c r="A12" i="2"/>
  <c r="K37" i="3"/>
  <c r="C37" i="3"/>
  <c r="K31" i="3"/>
  <c r="I31" i="3"/>
  <c r="B11" i="2"/>
  <c r="A11" i="2"/>
  <c r="K32" i="3"/>
  <c r="I32" i="3"/>
  <c r="C32" i="3"/>
  <c r="K28" i="3"/>
  <c r="K29" i="3" s="1"/>
  <c r="I28" i="3"/>
  <c r="K27" i="3"/>
  <c r="I27" i="3"/>
  <c r="B10" i="2"/>
  <c r="A10" i="2"/>
  <c r="I29" i="3"/>
  <c r="C29" i="3"/>
  <c r="K24" i="3"/>
  <c r="I24" i="3"/>
  <c r="K23" i="3"/>
  <c r="K25" i="3" s="1"/>
  <c r="I23" i="3"/>
  <c r="I25" i="3" s="1"/>
  <c r="K22" i="3"/>
  <c r="I22" i="3"/>
  <c r="B9" i="2"/>
  <c r="A9" i="2"/>
  <c r="C25" i="3"/>
  <c r="K18" i="3"/>
  <c r="I18" i="3"/>
  <c r="I20" i="3" s="1"/>
  <c r="B8" i="2"/>
  <c r="A8" i="2"/>
  <c r="K20" i="3"/>
  <c r="C20" i="3"/>
  <c r="K15" i="3"/>
  <c r="K12" i="3"/>
  <c r="I12" i="3"/>
  <c r="K11" i="3"/>
  <c r="I11" i="3"/>
  <c r="K10" i="3"/>
  <c r="I10" i="3"/>
  <c r="K9" i="3"/>
  <c r="I9" i="3"/>
  <c r="K8" i="3"/>
  <c r="I8" i="3"/>
  <c r="B7" i="2"/>
  <c r="A7" i="2"/>
  <c r="K16" i="3"/>
  <c r="C16" i="3"/>
  <c r="C4" i="3"/>
  <c r="H3" i="3"/>
  <c r="C3" i="3"/>
  <c r="C2" i="2"/>
  <c r="C1" i="2"/>
  <c r="F31" i="1"/>
  <c r="I23" i="2"/>
  <c r="C20" i="1" s="1"/>
  <c r="H23" i="2"/>
  <c r="C15" i="1" s="1"/>
  <c r="G23" i="2"/>
  <c r="C14" i="1" s="1"/>
  <c r="G36" i="4" l="1"/>
  <c r="G70" i="4" s="1"/>
  <c r="F87" i="3" s="1"/>
  <c r="G87" i="3" s="1"/>
  <c r="G88" i="3" s="1"/>
  <c r="F21" i="2" s="1"/>
  <c r="G44" i="8"/>
  <c r="G46" i="8" s="1"/>
  <c r="F93" i="3" s="1"/>
  <c r="G93" i="3" s="1"/>
  <c r="G39" i="6"/>
  <c r="G21" i="8"/>
  <c r="G16" i="3"/>
  <c r="E7" i="2" s="1"/>
  <c r="G20" i="3"/>
  <c r="E8" i="2" s="1"/>
  <c r="G37" i="3"/>
  <c r="E12" i="2" s="1"/>
  <c r="G66" i="3"/>
  <c r="F16" i="2" s="1"/>
  <c r="G27" i="5"/>
  <c r="G39" i="5" s="1"/>
  <c r="F90" i="3" s="1"/>
  <c r="G90" i="3" s="1"/>
  <c r="G28" i="6"/>
  <c r="G35" i="7"/>
  <c r="G47" i="7" s="1"/>
  <c r="F92" i="3" s="1"/>
  <c r="G92" i="3" s="1"/>
  <c r="G20" i="5"/>
  <c r="G18" i="6"/>
  <c r="G47" i="3"/>
  <c r="E13" i="2" s="1"/>
  <c r="I47" i="3"/>
  <c r="I16" i="3"/>
  <c r="G41" i="6" l="1"/>
  <c r="F91" i="3" s="1"/>
  <c r="G91" i="3" s="1"/>
  <c r="G94" i="3" s="1"/>
  <c r="F22" i="2" s="1"/>
  <c r="F23" i="2" s="1"/>
  <c r="C17" i="1" s="1"/>
  <c r="E49" i="3"/>
  <c r="G49" i="3" l="1"/>
  <c r="G50" i="3" s="1"/>
  <c r="E14" i="2" s="1"/>
  <c r="E23" i="2" s="1"/>
  <c r="I49" i="3"/>
  <c r="I50" i="3" s="1"/>
  <c r="K49" i="3"/>
  <c r="K50" i="3" s="1"/>
  <c r="C16" i="1" l="1"/>
  <c r="C18" i="1" s="1"/>
  <c r="C21" i="1" s="1"/>
  <c r="G28" i="2"/>
  <c r="I28" i="2" s="1"/>
  <c r="G30" i="2"/>
  <c r="I30" i="2" s="1"/>
  <c r="G16" i="1" s="1"/>
  <c r="G29" i="2"/>
  <c r="I29" i="2" s="1"/>
  <c r="G15" i="1" s="1"/>
  <c r="G14" i="1" l="1"/>
  <c r="H31" i="2"/>
  <c r="G22" i="1" s="1"/>
  <c r="G21" i="1" l="1"/>
  <c r="C22" i="1"/>
  <c r="F32" i="1" s="1"/>
  <c r="F33" i="1" l="1"/>
  <c r="F34" i="1" s="1"/>
  <c r="G8" i="1"/>
</calcChain>
</file>

<file path=xl/sharedStrings.xml><?xml version="1.0" encoding="utf-8"?>
<sst xmlns="http://schemas.openxmlformats.org/spreadsheetml/2006/main" count="936" uniqueCount="502">
  <si>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</si>
  <si>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</si>
  <si>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</si>
  <si>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</si>
  <si>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</si>
  <si>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</si>
  <si>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</si>
  <si>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</si>
  <si>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</si>
  <si>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</si>
  <si>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</si>
  <si>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</si>
  <si>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</si>
  <si>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</si>
  <si>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</si>
  <si>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</si>
  <si>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</si>
  <si>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</si>
  <si>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</si>
  <si>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</si>
  <si>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</si>
  <si>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</si>
  <si>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</si>
  <si>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</si>
  <si>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</si>
  <si>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</si>
  <si>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</si>
  <si>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</si>
  <si>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</si>
  <si>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</si>
  <si>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</si>
  <si>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</si>
  <si>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</si>
  <si>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</si>
  <si>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</si>
  <si>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</si>
  <si>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</si>
  <si>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</si>
  <si>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</si>
  <si>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</si>
  <si>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</si>
  <si>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</si>
  <si>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</si>
  <si>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</si>
  <si>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</si>
  <si>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</si>
  <si>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</si>
  <si>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</si>
  <si>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</si>
  <si>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</si>
  <si>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</si>
  <si>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</si>
  <si>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</si>
  <si>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</si>
  <si>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</si>
  <si>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</si>
  <si>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</si>
  <si>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</si>
  <si>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</si>
  <si>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</si>
  <si>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</si>
  <si>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</si>
  <si>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</si>
  <si>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</si>
  <si>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</si>
  <si>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</si>
  <si>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</si>
  <si>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</si>
  <si>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</si>
  <si>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</si>
  <si>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ks</t>
  </si>
  <si>
    <t>Celkem za</t>
  </si>
  <si>
    <t>3</t>
  </si>
  <si>
    <t>Svislé a kompletní konstrukce</t>
  </si>
  <si>
    <t>Příčky POROTHERM 14 P+D na MVC 5, tl. 140 mm</t>
  </si>
  <si>
    <t>m2</t>
  </si>
  <si>
    <t>Ukotvení příček k cihel.konstr. kotvami na hmožd.</t>
  </si>
  <si>
    <t>m</t>
  </si>
  <si>
    <t>kus</t>
  </si>
  <si>
    <t>Překlad POROTHERM plochý 145x71x2000 mm</t>
  </si>
  <si>
    <t>Předstěna SDK 1x RB 12,5mm</t>
  </si>
  <si>
    <t>Zdivo pilířů cihelné z CP 29 P15 na MVC</t>
  </si>
  <si>
    <t>m3</t>
  </si>
  <si>
    <t>4</t>
  </si>
  <si>
    <t>Vodorovné konstrukce</t>
  </si>
  <si>
    <t>Kazeta Gyptone Base 31, hrana A, bez izolace</t>
  </si>
  <si>
    <t>61</t>
  </si>
  <si>
    <t>Upravy povrchů vnitřní</t>
  </si>
  <si>
    <t>Zakrývání výplní vnitřních otvorů</t>
  </si>
  <si>
    <t>Omítka vnitřního zdiva ze suché směsi, štuková</t>
  </si>
  <si>
    <t>Začištění omítek kolem oken a dveří</t>
  </si>
  <si>
    <t>90</t>
  </si>
  <si>
    <t>Přípočty</t>
  </si>
  <si>
    <t>HZS stavební dělník v tarifní třídě 4 stavební přípomoce pro instalace</t>
  </si>
  <si>
    <t>h</t>
  </si>
  <si>
    <t>Pomocný materiál</t>
  </si>
  <si>
    <t>kpl</t>
  </si>
  <si>
    <t>94</t>
  </si>
  <si>
    <t>Lešení a stavební výtahy</t>
  </si>
  <si>
    <t>Lešení lehké pomocné, výška podlahy do 1,9 m</t>
  </si>
  <si>
    <t>95</t>
  </si>
  <si>
    <t>Dokončovací kce na pozem.stav.</t>
  </si>
  <si>
    <t>Vyčištění budov o výšce podlaží do 4 m</t>
  </si>
  <si>
    <t>Osazení kovových předmětů do zdiva, 15 kg / kus</t>
  </si>
  <si>
    <t>PHP</t>
  </si>
  <si>
    <t>Hasící přístroj PHP 6kg 34A</t>
  </si>
  <si>
    <t>96</t>
  </si>
  <si>
    <t>Bourání konstrukcí</t>
  </si>
  <si>
    <t>Bourání zdiva z cihel pálených na MVC</t>
  </si>
  <si>
    <t>Vysekání kapes zeď cih. MVC pl. 0,16 m2, hl. 30 cm</t>
  </si>
  <si>
    <t>Demontáž soklíků nebo lišt, pryžových nebo z PVC</t>
  </si>
  <si>
    <t>Odstranění PVC a koberců lepených s podložkou</t>
  </si>
  <si>
    <t>Vnitrostaveništní doprava suti do 10 m</t>
  </si>
  <si>
    <t>t</t>
  </si>
  <si>
    <t>Nakládání suti na dopravní prostředky</t>
  </si>
  <si>
    <t>Kontejner, suť bez příměsí, odvoz a likvidace, 3 t</t>
  </si>
  <si>
    <t>99</t>
  </si>
  <si>
    <t>Staveništní přesun hmot</t>
  </si>
  <si>
    <t>Přesun hmot pro opravy a údržbu do výšky 6 m</t>
  </si>
  <si>
    <t>766</t>
  </si>
  <si>
    <t>Konstrukce truhlářské</t>
  </si>
  <si>
    <t>DP1</t>
  </si>
  <si>
    <t>DL1</t>
  </si>
  <si>
    <t>DP2</t>
  </si>
  <si>
    <t>DP3</t>
  </si>
  <si>
    <t>Přesun hmot pro truhlářské konstr., výšky do 6 m</t>
  </si>
  <si>
    <t>767</t>
  </si>
  <si>
    <t>Konstrukce zámečnické</t>
  </si>
  <si>
    <t>OK1</t>
  </si>
  <si>
    <t>OK2</t>
  </si>
  <si>
    <t>Z01</t>
  </si>
  <si>
    <t>Z02</t>
  </si>
  <si>
    <t>Z03</t>
  </si>
  <si>
    <t>Z04</t>
  </si>
  <si>
    <t>Přesun hmot pro zámečnické konstr., výšky do 6 m</t>
  </si>
  <si>
    <t>776</t>
  </si>
  <si>
    <t>Podlahy povlakové</t>
  </si>
  <si>
    <t>Provedení penetrace podkladu</t>
  </si>
  <si>
    <t>Zakončení krytiny u zdiva lepeným soklíkem</t>
  </si>
  <si>
    <t>Lepení povlakových podlah z pásů PVC na Chemopren</t>
  </si>
  <si>
    <t>Marmoleum Forbo Real tl. 2,5 mm, š. 2 m dl. 32 m</t>
  </si>
  <si>
    <t>Přesun hmot pro podlahy povlakové, výšky do 6 m</t>
  </si>
  <si>
    <t>777</t>
  </si>
  <si>
    <t>Podlahy ze syntetických hmot</t>
  </si>
  <si>
    <t>Vyrovnání podlahy stěrkou Unirovnal tloušťky 2 mm</t>
  </si>
  <si>
    <t>Přesun hmot pro podlahy syntetické, výšky do 6 m</t>
  </si>
  <si>
    <t>784</t>
  </si>
  <si>
    <t>Malby</t>
  </si>
  <si>
    <t>Penetrace podkladu univerzální Primalex 1x</t>
  </si>
  <si>
    <t>Malba tekutá Primalex Plus, bílá, 2 x</t>
  </si>
  <si>
    <t>786</t>
  </si>
  <si>
    <t>Čalounické úpravy</t>
  </si>
  <si>
    <t>Žaluzie vertikální textilní</t>
  </si>
  <si>
    <t>Přesun hmot pro čalounické úpravy, výšky do 6 m</t>
  </si>
  <si>
    <t>M21</t>
  </si>
  <si>
    <t>Elektromontáže</t>
  </si>
  <si>
    <t>210</t>
  </si>
  <si>
    <t>Elektromontáže silnoproudu viz samostatný list rozpočtu</t>
  </si>
  <si>
    <t>M22</t>
  </si>
  <si>
    <t>Montáž sdělovací a zabezp.tech</t>
  </si>
  <si>
    <t>220a1</t>
  </si>
  <si>
    <t>220a2</t>
  </si>
  <si>
    <t>220a3</t>
  </si>
  <si>
    <t>Individuální mimostaveništní doprava</t>
  </si>
  <si>
    <t>0,00</t>
  </si>
  <si>
    <t>Kompletační činnost zhotovitele</t>
  </si>
  <si>
    <t>Zařízení staveniště</t>
  </si>
  <si>
    <t>PODATELNA MŽP</t>
  </si>
  <si>
    <t>VRŠOVICKÁ 1442/65, PRAHA 10 - VRŠOVICE</t>
  </si>
  <si>
    <t>Ministerstvo Životního Prostředí</t>
  </si>
  <si>
    <t>MO Atelier s.r.o.</t>
  </si>
  <si>
    <t>342248114R00</t>
  </si>
  <si>
    <t>342948111R00</t>
  </si>
  <si>
    <t>317168125R00</t>
  </si>
  <si>
    <t>347013111R00</t>
  </si>
  <si>
    <t>331231114R00</t>
  </si>
  <si>
    <t>416061112R00</t>
  </si>
  <si>
    <t>610991111R00</t>
  </si>
  <si>
    <t>612473182R00</t>
  </si>
  <si>
    <t>612100020RA0</t>
  </si>
  <si>
    <t>900R01</t>
  </si>
  <si>
    <t>900R09</t>
  </si>
  <si>
    <t>941955002R00</t>
  </si>
  <si>
    <t>952901111R00</t>
  </si>
  <si>
    <t>953943113R00</t>
  </si>
  <si>
    <t>962032231R00</t>
  </si>
  <si>
    <t>973031335R00</t>
  </si>
  <si>
    <t>776401800R00</t>
  </si>
  <si>
    <t>776511820R00</t>
  </si>
  <si>
    <t>979082111R00</t>
  </si>
  <si>
    <t>979088212R00</t>
  </si>
  <si>
    <t>979981101R00</t>
  </si>
  <si>
    <t>999281105R00</t>
  </si>
  <si>
    <t>998766101R00</t>
  </si>
  <si>
    <t>998767101R00</t>
  </si>
  <si>
    <t>776101121R00</t>
  </si>
  <si>
    <t>776422110R00</t>
  </si>
  <si>
    <t>776521100R00</t>
  </si>
  <si>
    <t>998776101R00</t>
  </si>
  <si>
    <t>777561020R00</t>
  </si>
  <si>
    <t>998777101R00</t>
  </si>
  <si>
    <t>784191101R00</t>
  </si>
  <si>
    <t>784195212R00</t>
  </si>
  <si>
    <t>786622113R00</t>
  </si>
  <si>
    <t>998786101R00</t>
  </si>
  <si>
    <t>D+M okno pevné prosklené, 800/1040, hliník, předávací otvor, rám, bezpečnostní sklo Conex</t>
  </si>
  <si>
    <t>D+M okno otvíravé prosklené, 800/1040, hliník, osazeno kličkou, rám, bezpečnostní sklo Conex</t>
  </si>
  <si>
    <t>D+M mřížovaný prostup nad dveřmi DL1, velikostdle stávajícího světlíku nad vchodovými dveřmi (cca 1000x1100 mm)</t>
  </si>
  <si>
    <t>D+M AL pult před podávacím oknem 2350/250</t>
  </si>
  <si>
    <t>D+M bezpečnostní fólie na stávající okenní výplně otvorů</t>
  </si>
  <si>
    <t>D+M Textilní roletový požární uzávěr EW30 DP1-C,  2120x1890mm</t>
  </si>
  <si>
    <t>D+M dveře otvíravé, 1100/1970, dřevěné, plné. Klika/klika. Zárubeň ocelová,  nad dveřmi mřížovaný prostup. Přesná specifikace provedení zámku dveří uvedena v části SLABOPROUD.</t>
  </si>
  <si>
    <t>Úprava stávajících dveří - otvíravé pravé, 800/1970, dřevěné, plné, opatřit samozavíračem , elektrický zámek, tlačítko zevnitř. Přesná specifikace provedení zámku dveří uvedena v části SLABOPROUD</t>
  </si>
  <si>
    <t>Úprava stávající dveří vchodových jednokřídlích, 1080/2040, opatřit samozavíračem. Klika/klika. Stávající nadsvětlík. Přesná specifikace provedení zámku dveří uvedena v části SLABOPROUD.</t>
  </si>
  <si>
    <t>Úprava dveře stávajících - otvíravé pravé, 800/1970, dřevěné, plné, opatřit samozavíračem, možnost zamknout</t>
  </si>
  <si>
    <t>Elektroinstalace silnoproudu</t>
  </si>
  <si>
    <t>1</t>
  </si>
  <si>
    <t>Nová  rozvodnice R-podatelna</t>
  </si>
  <si>
    <t xml:space="preserve">Typová nástěnná plastová rozvodnice , IP40/20 , nap.soustava:3,N,PE/400V,50Hz,TN-S ;  In=do 160A  , Ik &lt;6kA, velikost cca :275(š)x750x105mm ,4 řady  á 12TE, Včetně náplně , svorek a vydrátování,ucpávek a dalšího montážního materiálu, Umístění dle :přílohy 101,  Provedení a náplň, dle přílohy : 103 </t>
  </si>
  <si>
    <t>montáž   rozvodnice , včetně připojení  stávajícího hlavního  přívodu  a vodiče hlavního pospojování</t>
  </si>
  <si>
    <t>2</t>
  </si>
  <si>
    <t xml:space="preserve">Svítidla </t>
  </si>
  <si>
    <t>1  - ESAGONO CM48N CONTROLED MICROPRISMATA 6084 LM 4000K 48W (48.0 W)</t>
  </si>
  <si>
    <t>2 - ESAGONO RMS34NLA REMISI 3500Lm 34W 4000k LA (34.0 W)</t>
  </si>
  <si>
    <t>N - svítidlo nouzové ,přisazené  (nástěnné), nezávislý zdroj 8W/1hod, piktogram, IP66  (vyznačujícím směr úniku - upřesněno při realizaci dle PBŘ)</t>
  </si>
  <si>
    <t xml:space="preserve">recyklační poplatek </t>
  </si>
  <si>
    <t xml:space="preserve">montáž svítidel </t>
  </si>
  <si>
    <t xml:space="preserve">PZN:  Svítidla pro umělé osvětlení (uvedené v příloze 102 a legendě značek)  vychází ze světelného návrhu provedeného specializovanou firmou , včetně světelného výpočtu. PZN: ceny svítidel (1,2) vychází z nabídky firmy ESAGONO </t>
  </si>
  <si>
    <t xml:space="preserve">Vypínače, zásuvky , ovládací přístroje </t>
  </si>
  <si>
    <t>sériový přepínač domovní, zapuštěný, IP20,10A/250V,řazení 5</t>
  </si>
  <si>
    <t>střídavý přepínač domovní, zapuštěný, IP20,10A/250V,řazení 6</t>
  </si>
  <si>
    <t xml:space="preserve">montáž  vypínačů a přepínačů nn </t>
  </si>
  <si>
    <t>přepojení stávajících pohybových čidel pro úpravu  ovládání osvětlení v chodbách 1.03, 1.04 (v případě nutnosti jejich výměna - bude upřesněno při realizaci)</t>
  </si>
  <si>
    <t xml:space="preserve"> zásuvka  domovní  ,zapuštěná ,  jednoduchá, IP20, 2P+PE,250V,16A </t>
  </si>
  <si>
    <t xml:space="preserve">  zásuvka  domovní, zapuštěná,  dvojitá, IP20, 2P+PE,250V,16A </t>
  </si>
  <si>
    <t xml:space="preserve">montáž 1F zásuvky nn  2P+PE </t>
  </si>
  <si>
    <t xml:space="preserve"> přepě´tová ochrana , jemná - třída D (typ 3) instalovaná do krabice pod zásuvku (kompatibilní s ochranou B+C v RS)</t>
  </si>
  <si>
    <t xml:space="preserve"> montáž jemné přepě´tové ochrany pod zásuvku</t>
  </si>
  <si>
    <t>XP: Flexibilní podlahová krabice (OBO)  - kompletní s přístrojovou  jednotkou do velikosti pro 12 přístrojů. Včetně přístrojových vložek a osazení  až  6ks silovými zásuvkami .  Tvar krabice (čtvercová , kruhová) a barevné provedení víka upřesní investor před realizací.   Zapojení datových zásuvek RJ45 (případně dalších slaboproudých zásuvek) v dodávce slaboproudu</t>
  </si>
  <si>
    <t xml:space="preserve"> montáž - zbudování podlahové krabice (XL) , včetně zapojení silových zásuvek (cca do 6-ti ks )</t>
  </si>
  <si>
    <t>X.SL/no : nový zásuvkový sloupek , provedení obdobné jako stávající ponechané sloupky , například  nástěnný/přisazený kabelový kanál pro osazení zásuvek: například RAPID 45 , GEK 45/53/100- oddělený prostor pro datovou a silovou kabeláž). Kompletní včetně koncových dílů, úchytného a dalšího pomocného materiálu , délka do cca 1m (pro osazení sestavy 6x silová + 6x datová)</t>
  </si>
  <si>
    <t>XL : podparapetní sestava (kabelový žlab/kanál) silových a datových zásuvek , PZN: obdobné provedení jako sloupek - ve vodorovné poloze pod parapetem</t>
  </si>
  <si>
    <t>zásuvka  určená pro osazení do kabelového  žlabu (např. RAPID 45) ,  jednoduchá, IP20, 2P+PE,250V,16A - kompletní , PZN: osazení datových zásuvek do společných sestav v dodávce slaboproudu (datových rozvodů)</t>
  </si>
  <si>
    <t xml:space="preserve"> montáž - zbudování svislého sloupku (X.SL), rsp  vodorovné podparapetní sestavy (XL) , včetně osazení a zapojení silových zásuvek (cca do 6-ti ks ); PZN: zohledněna také případná úprava provedená na  stávajících sloupcích - 2ks)</t>
  </si>
  <si>
    <t>případná dodávka datových zásuvek RJ45 do společných sestav  (pol. 10-XP;  12-X.SL/no; 13-XL) , PZN: upřesněno dle koordinace dodávek silno-slabo v rámci realizace</t>
  </si>
  <si>
    <t>Kabely a vodiče</t>
  </si>
  <si>
    <t>Celoplast.kabely 1 kV s Cu jádry a PVC izolací 3(O)x1.5 , například CYKY 3(O) x1,5</t>
  </si>
  <si>
    <t>Celoplast.kabely 1 kV s Cu jádry a PVC izolací 3J x1.5 , například CYKY 3J x1,5</t>
  </si>
  <si>
    <t>Celoplast.kabely 1 kV s Cu jádry a PVC izolací 3J x2.5 , například CYKY 3J x2,5</t>
  </si>
  <si>
    <t>Celoplast.kabely 1 kV s Cu jádry a PVC izolací 3J x4 , například CYKY 3J x4 ; PZN: upřesněno dle připojovacích podmínek dodané UPS</t>
  </si>
  <si>
    <t>Jednožilový vodič Cu do 1x6mm2 (ŽL/Z) - pro místní ochranné pospojování ,např. CY6/žz</t>
  </si>
  <si>
    <t xml:space="preserve">** Dle aktuální PBŘ a požárních předpisů provozovatele  , lze pro snížení požární zátěže ve shromaž´dovacích a únikových prostorách použít  část kabeláže v nehořlavém provedení :  Bezhalogenové kabely s třídou reakce na oheń dle aktuálního požárně bezpečnostního řešení  do dimenze 3Jx2,5 , například CXKH-R B2ca s1d0 3Jx2,5 ; cca do 200 m s navýšením ceny á 22kč/m </t>
  </si>
  <si>
    <t>Silový kabel 1 kV bezhalogenový s funkční schopností při požáru dle aktuálního požárně bezpečnostního řešení , 3J x1,5 , například CXKH-V   3J x1,5 (napojení PO-rolety)</t>
  </si>
  <si>
    <t>Silový kabel 1 kV bezhalogenový s funkční schopností při požáru dle aktuálního požárně bezpečnostního řešení , 3J x4 , například CXKH-V   3J x4 (bude upřesněno dle připojovacích podmínek dodané UPS)</t>
  </si>
  <si>
    <t>montáž jednožilových kabelů a vodičů s Cu jádry   : v provedení do 1x6 mm2</t>
  </si>
  <si>
    <t xml:space="preserve">montáž kabelů s Cu jádry   : v provedení do 3x4mm2 </t>
  </si>
  <si>
    <t>ukončení volných vývodů (pro dodatečně připojovaná zařízení a koncové prvky) do dimenze 3x2,5</t>
  </si>
  <si>
    <t xml:space="preserve">PZN : Přesné délky se mohou částečně lišit dle skutečného trasování,které si vyžádá situace na stavbě . **) rozsah nehořlavé (bezhalogenové ) kabeláže bude upřesněný před realizací dle aktuálního požárně bezpečnostního řešení </t>
  </si>
  <si>
    <t>5</t>
  </si>
  <si>
    <t xml:space="preserve">Instalační materiál </t>
  </si>
  <si>
    <t xml:space="preserve">Plastová elektroinstalační krabice (přístrojová)  pro zapuštěnou  montáž ,universální , materiál : samazhášivé PVC , rozměry :průměr 73 x hl. 42mm, 6x průchodka 20mm </t>
  </si>
  <si>
    <t xml:space="preserve">Plastová elektroinstalační krabice pro zapuštěnou  montáž ,se svorkovnicí S66 a s víčkem  , materiál : samazhášivé PVC , rozměry :průměr 73 x hl. 42mm, 6x průchodka 20mm </t>
  </si>
  <si>
    <t xml:space="preserve">Montáž krabic  zapuštěných plastových </t>
  </si>
  <si>
    <t>trubka elektroinstalační ohebná  D25 (vnitř.pr. 18mm) ,(např. MONOFLEX 1425)</t>
  </si>
  <si>
    <t xml:space="preserve">trubka elektroinstalační ohebná  D50 (vnitř.pr. 39mm) ,(např. MONOFLEX 1450) </t>
  </si>
  <si>
    <t>Montáž trubek plastových ohebných do D 50 mm ( omítka/podhled/vrchem)</t>
  </si>
  <si>
    <t>interiérová kabelová lišta  žlab  pro vrchní montáž  do profilu 80x40mm , kompletní včetně spojovacích dílů , odboček , koncovek a úchytného materiálu ( bude upřesněno dle finálního řešení interiéru)</t>
  </si>
  <si>
    <t>montáž kabelových žlabů (vkládacích lišt)  ,  do profilu 80x40mm</t>
  </si>
  <si>
    <t>Požární utěsnění hlavních kabelových tras (do profilu d=60mm) na rozhraní požárních úseků ; požární ucpávka , včetně montáže a označení  ; PZN: počet a provedení (odolnost) bude upřesněno dle aktuálního PBŘ</t>
  </si>
  <si>
    <t>6</t>
  </si>
  <si>
    <t>Ostatní</t>
  </si>
  <si>
    <t>demontáž původní silnoproudé instalace v řešené části objektu , včetně případných úprav rozvodů a přepojení ponechaných vývodů do nové rozvodnice a včetně bezpečného zajištění ponechaných nefunkčních rozvodů (zaslepení , izolace holých konců)</t>
  </si>
  <si>
    <t xml:space="preserve">drobné stavební přípomoce </t>
  </si>
  <si>
    <t>dokumentace skutečného provedení stavby</t>
  </si>
  <si>
    <t>revize ,uvedení zařízení do provozu</t>
  </si>
  <si>
    <t>nový záložní zdroj (UPS) : například : 1FÁZOVÁ, 230V, 3000VA , standard SCHRACK SE,  včetně případné konstrukce pro uchycení (uchycení a v případě atyp konstrukce její výroba) , včetně osazení , zapojení a zaškolení obsluhy . PZN : cena bude upřesněnna dle nabídky a dohody s vybraným dodavatelem ; POKUD UPS  BUDE V DODÁVCE INVESTORA ,  PAK POLOŽKA 6.5 (UPS)  NEBUDE ZAHRNUTA DO SILNOPROUDU</t>
  </si>
  <si>
    <t>Elektroinstalace silnoproudu celkem bez DPH</t>
  </si>
  <si>
    <t xml:space="preserve"> DODÁVKY , KTERÉ  NEJSOU PŘEDMĚTEM DODÁVKY SILNOPROUDU </t>
  </si>
  <si>
    <t>odvoz sutin  (kontejner) v rámci celkové dodávky -  řeší stavba</t>
  </si>
  <si>
    <t xml:space="preserve"> koordinace v případě souběhů a křížení silnoproudu s jinými inženýrskými  sítěmi . V rámci celkové dodávky -  řeší generální dodavatel</t>
  </si>
  <si>
    <t>případné vytýčení stávajících inženýrských sítí v objektu - zajistí investor, stavba</t>
  </si>
  <si>
    <t>slaboproudé rozvody (data , EZS, zvonek, EPS)-řeší slaboproud , včetně osazení datových zásuvek RJ do společných sestav (sloupky , podlahové krabice , podparapetní žlaby , které dodá silnoproud)</t>
  </si>
  <si>
    <t>Větší stavební přípomoce -zajistí stavba</t>
  </si>
  <si>
    <t>Datové rozvody</t>
  </si>
  <si>
    <t>1010.O00.0009</t>
  </si>
  <si>
    <t>Demontáže</t>
  </si>
  <si>
    <t>1010.O00.0009.01</t>
  </si>
  <si>
    <t>Demontáž stávajících rozvodů kabeláže, tras a prvků technologie v řešeném prostoru včetně likvidace</t>
  </si>
  <si>
    <t>1020.O00.6420.01</t>
  </si>
  <si>
    <t>Strukturovaná kabeláž</t>
  </si>
  <si>
    <t>1020.O00.642001.01</t>
  </si>
  <si>
    <t>Kabel FTP cat. 6
stíněný čtyřpárový kabel kategorie 6, ČSN IEC 332-3-24</t>
  </si>
  <si>
    <t>1020.O00.642001.02</t>
  </si>
  <si>
    <t xml:space="preserve">Datová zásuvka vč.2x keystone RJ45 cat.6 - vč. krabice pod omítku
přípojné místo strukturované kabeláže, tvořené úplnou  dvouportovou stíněnou zásuvkou s 2 moduly RJ45, kategorie 6 a přístrojovou krabicÍ
Datové zásuvky budou složeny –
- 2x keystone -  modulor jack, 110 block CAT6
- nosná maska dvouportová kompatibilní s keystone CAT6
- kryt komunikační zásuvky s popisovým polem (bílá barva)
- rámeček pro elektroinstalační přístroje - jednonásobný 
dvouzásuvka bude dodána kompletní  </t>
  </si>
  <si>
    <t>1020.O00.642001.03</t>
  </si>
  <si>
    <t>Patch panel 24 port vč. 24 keystone RJ45, cat.6 
patch panel 19", výšky 1U</t>
  </si>
  <si>
    <t>1020.O00.642001.04</t>
  </si>
  <si>
    <t>Vyvazovací panel 1U - organizér - panel 19", výšky 1U, pro uspořádání propojovacích kabelů v 19" rozvaděčích</t>
  </si>
  <si>
    <t>1020.O00.642001.05</t>
  </si>
  <si>
    <t>Patch cord STP cat.6 - 0,25m</t>
  </si>
  <si>
    <t>1020.O00.642001.06</t>
  </si>
  <si>
    <t>Patch cord STP cat.6 - 2m</t>
  </si>
  <si>
    <t>1020.O00.642001.07</t>
  </si>
  <si>
    <t>Lišta LV 80x40 - kompletní
Lišta vkládací 80x40 (2m), pro montáž na stěnu nebo na strop, barva bílá RAL 9003, včetně příslušenství pro montáž lišty na strop/stěnu a ostatního příslušenství</t>
  </si>
  <si>
    <t>1020.O00.642001.08</t>
  </si>
  <si>
    <t>Trubka Kopoflex o průměru 40 mm
Ohebná dvouplášťová korugovaná chránička, včetně zatahovacího drátku a ostatního příslušenství</t>
  </si>
  <si>
    <t>1020.O00.642001.09</t>
  </si>
  <si>
    <t>Certifikační měření - měření na kabelech (oba směry), vypracování měřících protokolů</t>
  </si>
  <si>
    <t>1020.O00.6420.99</t>
  </si>
  <si>
    <t>1020.O00.642099.01</t>
  </si>
  <si>
    <t>Protipožární ucpávka oboustranná EI 90 do 0,08mm2 včetně označovacího štítku</t>
  </si>
  <si>
    <t>1020.O00.642099.02</t>
  </si>
  <si>
    <t>Stavební zednické přípomoce</t>
  </si>
  <si>
    <t>1020.O00.642099.03</t>
  </si>
  <si>
    <t>Značení trasy vč. kabelových štítků</t>
  </si>
  <si>
    <t>1020.O00.642099.04</t>
  </si>
  <si>
    <t>Drobný instalační materiál - hmoždinky, štítky, popisky  atd.</t>
  </si>
  <si>
    <t>1020.O00.642099.05</t>
  </si>
  <si>
    <t>Kompletní montážní práce, včetně ukončení kabelů, vyvázání v LAN místnostech, oživení a nastavení systému</t>
  </si>
  <si>
    <t>1020.O00.1000</t>
  </si>
  <si>
    <t>Ostatní náklady</t>
  </si>
  <si>
    <t>1020.O00.1000.01</t>
  </si>
  <si>
    <t>Dokumentace skutečného provedení</t>
  </si>
  <si>
    <t>1020.O00.1000.02</t>
  </si>
  <si>
    <t>Technická prohlídka zařízení (technologie) nebo systému</t>
  </si>
  <si>
    <t>1020.O00.1000.03</t>
  </si>
  <si>
    <t>Vyhotovení dokladové části stavby</t>
  </si>
  <si>
    <t>1020.O00.1000.04</t>
  </si>
  <si>
    <t>Koplexní zkoušky</t>
  </si>
  <si>
    <t>1020.O00.1000.05</t>
  </si>
  <si>
    <t>Uvedení do provozu</t>
  </si>
  <si>
    <t>1020.O00.1000.06</t>
  </si>
  <si>
    <t>Mimostaveništní doprava dodávek</t>
  </si>
  <si>
    <t>1020.O00.1000.07</t>
  </si>
  <si>
    <t>Úklid pracoviště</t>
  </si>
  <si>
    <t>1020.O00.1000.08</t>
  </si>
  <si>
    <t>Přesun hmot</t>
  </si>
  <si>
    <t>Datové rozvody celkem bez DPH</t>
  </si>
  <si>
    <t>Datové rozvody viz samostatný list rozpočtu</t>
  </si>
  <si>
    <t>Požární signalizace</t>
  </si>
  <si>
    <t>Demontáž stávajících rozvodů kabeláže, tras a technologie EPS v řešeném prostoru včetně likvidace</t>
  </si>
  <si>
    <t>1010.6410.01</t>
  </si>
  <si>
    <t>Elektrická požární signalizace - EPS</t>
  </si>
  <si>
    <t>1010.O00.641001.01</t>
  </si>
  <si>
    <t>Optickokouřový požární hlásič s paticí s připojením do stávajícího systému EPS</t>
  </si>
  <si>
    <t>1010.O00.641001.02</t>
  </si>
  <si>
    <t>Příchytky s požární odolností, včetně kotvícího materiálu, trasa s funkční integritou P30-R</t>
  </si>
  <si>
    <t>1010.O00.641001.03</t>
  </si>
  <si>
    <t>Příchytky bez požární odolností, včetně kotvícího materiálu</t>
  </si>
  <si>
    <t>1010.O00.641001.04</t>
  </si>
  <si>
    <t>Propojovací krabice požárně odolná P90-R</t>
  </si>
  <si>
    <t>1010.O00.641001.05</t>
  </si>
  <si>
    <t>Kabel 1x2x0,8 se sníženou hořlavostí</t>
  </si>
  <si>
    <t>1010.O00.641001.06</t>
  </si>
  <si>
    <t>Kabel 1x2x0,8, s funkčí odolností při požáru P30-R, B2cas1d0</t>
  </si>
  <si>
    <t>1010.O00.641001.07</t>
  </si>
  <si>
    <t>Kabel 2x1,5, napájení, s funkční odolností při požáru P30-R</t>
  </si>
  <si>
    <t>1010.O00.6410.99</t>
  </si>
  <si>
    <t>1010.O00.641099.01</t>
  </si>
  <si>
    <t>1010.O00.641099.02</t>
  </si>
  <si>
    <t>1010.O00.641099.03</t>
  </si>
  <si>
    <t>1010.O00.641099.04</t>
  </si>
  <si>
    <t>1010.O00.641099.05</t>
  </si>
  <si>
    <t xml:space="preserve">Měření – měřění na kabelech, vypracování měřících protokolů </t>
  </si>
  <si>
    <t>1010.O00.641099.06</t>
  </si>
  <si>
    <t>Kompletní montážní práce, oživení a nastavení systému, začlenění do stávajícího systému</t>
  </si>
  <si>
    <t>1010.O00.641099.07</t>
  </si>
  <si>
    <t>Systémové zkoušky, výchozí revize</t>
  </si>
  <si>
    <t>1010.O00.641099.08</t>
  </si>
  <si>
    <t>Doprogramování a úprava systému v nadstavbě</t>
  </si>
  <si>
    <t>1010.O00.1000</t>
  </si>
  <si>
    <t>1010.O00.1000.01</t>
  </si>
  <si>
    <t>1010.O00.1000.02</t>
  </si>
  <si>
    <t>1010.O00.1000.03</t>
  </si>
  <si>
    <t>1010.O00.1000.04</t>
  </si>
  <si>
    <t>1010.O00.1000.05</t>
  </si>
  <si>
    <t>1010.O00.1000.06</t>
  </si>
  <si>
    <t>Návody a manuály</t>
  </si>
  <si>
    <t>1010.O00.1000.07</t>
  </si>
  <si>
    <t>1010.O00.1000.08</t>
  </si>
  <si>
    <t>1010.O00.1000.09</t>
  </si>
  <si>
    <t>Požární signalizace celkem bez DPH</t>
  </si>
  <si>
    <t>EPS viz samostatný list rozpočtu</t>
  </si>
  <si>
    <t>Elektrické bezpečnostní systémy</t>
  </si>
  <si>
    <t>1030.O00.0009</t>
  </si>
  <si>
    <t>1030.O00.0009.01</t>
  </si>
  <si>
    <t>Demontáž stávajících rozvodů kabeláže, tras a technologie EZS a CCTV v řešeném prostoru včetně likvidace</t>
  </si>
  <si>
    <t>1030.O00.6430.01</t>
  </si>
  <si>
    <t>EZS</t>
  </si>
  <si>
    <t>1030.O00.643001.01</t>
  </si>
  <si>
    <t>Kabel VL 06 - 6x0,22 
VL stíněný kabel typu lanko, 6 žil, průřez lanka 0,22 mm2</t>
  </si>
  <si>
    <t>1030.O00.643001.02</t>
  </si>
  <si>
    <t>DUAL PIR+MW, 15m/85°, stojánek na stěnu a strop, vyvažovací rezistory, digital, homologovány do kategorie 3 dle ČSN EN 50131-1</t>
  </si>
  <si>
    <t>1030.O00.643001.03</t>
  </si>
  <si>
    <t>Magnetický kontakt, plast, kabel 3 m, 4 vodiče, homologovány do kategorie 3 dle ČSN EN 50131-1</t>
  </si>
  <si>
    <t>1030.O00.643001.04</t>
  </si>
  <si>
    <t>Lišta LV 40x20 - kompletní
Lišta vkládací 40x20 (2m), pro montáž na stěnu nebo na strop, barva bílá RAL 9003, včetně příslušenství pro montáž lišty na strop/stěnu a ostatního příslušenství</t>
  </si>
  <si>
    <t>1030.O00.6430.02</t>
  </si>
  <si>
    <t>CCTV - kamerové systémy</t>
  </si>
  <si>
    <t>1030.O00.643002.01</t>
  </si>
  <si>
    <t>Koaxiální kabel
75 ohm, RG59</t>
  </si>
  <si>
    <t>1030.O00.643002.02</t>
  </si>
  <si>
    <t>Kabel 2x1,5</t>
  </si>
  <si>
    <t>1030.O00.643002.03</t>
  </si>
  <si>
    <t>BNC krimplovací konektor pro RG59</t>
  </si>
  <si>
    <t>1030.O00.643002.04</t>
  </si>
  <si>
    <t>Vnitřní DOME kamera - analogová, barevná, 1000 TV řádků, 3-10 mm objektiv, napájení 12/24 V</t>
  </si>
  <si>
    <t>1030.O00.643002.05</t>
  </si>
  <si>
    <t>Zdroj 24V, 2A</t>
  </si>
  <si>
    <t>1030.O00.643002.06</t>
  </si>
  <si>
    <t>LCD monitor 15"
- analogový vstup, obrazovka 15", rozlišení 1024x768, technologie zabraňující vypalování obrazu</t>
  </si>
  <si>
    <t>1030.O00.643002.07</t>
  </si>
  <si>
    <t xml:space="preserve">Držák pro upevnění LCD monitoru, do 30 kg </t>
  </si>
  <si>
    <t>1030.O00.6430.99</t>
  </si>
  <si>
    <t>1030.O00.643099.01</t>
  </si>
  <si>
    <t>1030.O00.643099.02</t>
  </si>
  <si>
    <t>1030.O00.643099.03</t>
  </si>
  <si>
    <t>1030.O00.643099.04</t>
  </si>
  <si>
    <t>1030.O00.643099.05</t>
  </si>
  <si>
    <t xml:space="preserve">Měření – měření na kabelech, vypracování měřících protokolů </t>
  </si>
  <si>
    <t>1030.O00.643099.06</t>
  </si>
  <si>
    <t>Uložení koaxiálního kabelu do stávající trasy SLP</t>
  </si>
  <si>
    <t>1030.O00.643099.07</t>
  </si>
  <si>
    <t>Kompletní montážní práce, oživení a nastavení systému, začlenění do stávajícícho systému</t>
  </si>
  <si>
    <t>1030.O00.643099.08</t>
  </si>
  <si>
    <t>1030.O00.643099.09</t>
  </si>
  <si>
    <t>1030.O00.1000</t>
  </si>
  <si>
    <t>1030.O00.1000.01</t>
  </si>
  <si>
    <t>1030.O00.1000.02</t>
  </si>
  <si>
    <t>1030.O00.1000.03</t>
  </si>
  <si>
    <t>1030.O00.1000.04</t>
  </si>
  <si>
    <t>1030.O00.1000.05</t>
  </si>
  <si>
    <t>1030.O00.1000.06</t>
  </si>
  <si>
    <t>1030.O00.1000.07</t>
  </si>
  <si>
    <t>1030.O00.1000.08</t>
  </si>
  <si>
    <t>Elektrické bezpečnostní systémy celkem bez DPH</t>
  </si>
  <si>
    <t>EZS a CCTV viz samostatný list rozpočtu</t>
  </si>
  <si>
    <t>Domovní telefon</t>
  </si>
  <si>
    <t>1040.O00.6430.01</t>
  </si>
  <si>
    <t>Domovní video telefon</t>
  </si>
  <si>
    <t>1040.O00.643001.01</t>
  </si>
  <si>
    <t>Kabel PRAFlaCom 2x2x0,8
Oranžový stíněný kabel 2x2x0,8, B2caS1D0</t>
  </si>
  <si>
    <t>1040.O00.643001.02</t>
  </si>
  <si>
    <t>Rozvaděč 600x600x150
- včetně svorkovnic (30ks), průchodky (10 ks), DIN lišty (1m), vylamovací lišty (2m), propojovacích drátů</t>
  </si>
  <si>
    <t>1040.O00.643001.03</t>
  </si>
  <si>
    <t>Univerzální řídicí jednotka - řadová (90x216x65)
Pro řízení a napájení dveřního komunikačního systému, možnost připojení elektrického otvírače dveří, domovního videotelefonu, tlačítkového tabla</t>
  </si>
  <si>
    <t>1040.O00.643001.04</t>
  </si>
  <si>
    <t>Rozdělovač videosignálu pro vnější sběrnici, řadový (90x36x65)</t>
  </si>
  <si>
    <t>1040.O00.643001.05</t>
  </si>
  <si>
    <t>Modul spínací řadový - dveře (90x72x65)</t>
  </si>
  <si>
    <t>1040.O00.643001.06</t>
  </si>
  <si>
    <t>Tlačítkové tablo video, včetně přístrojové krabice
- ve venkovním provedení, min. 1 tlačítko, montáž na omítku
- přední deska z ušlechtilé oceli, s antikorozní povrchovou úpravou
- videokamera s automatickým přepínáním režimu den/noc, s krytem odolným vůči ohni a mechanickému poškození
- audiomodul a tlačítka s podsvětlením v režimu den/noc a při komunikaci s vnitřní stanicí</t>
  </si>
  <si>
    <t>1040.O00.643001.07</t>
  </si>
  <si>
    <t>Krabice elektroinstalační, nástěnná</t>
  </si>
  <si>
    <t>1040.O00.643001.08</t>
  </si>
  <si>
    <t>Zdroj 230V/12VDC/2A (na DIN lištu)</t>
  </si>
  <si>
    <t>1040.O00.643001.09</t>
  </si>
  <si>
    <t>Elektromechanický úzký zámek
- homologovaný do dveří s danou požární odolností
- včetně propojovacího kabelu s konektorem, propojovací krabicí, kabelové zadlabávací průchodky</t>
  </si>
  <si>
    <t>1040.O00.643001.10</t>
  </si>
  <si>
    <t>Sada kování klika/klika s děleným čtyřhranem - pro panikové dveře</t>
  </si>
  <si>
    <t>1040.O00.643001.11</t>
  </si>
  <si>
    <t>Domovní video telefon
- s dotykovým displejem a hands-free ovládáním</t>
  </si>
  <si>
    <t>1040.O00.643001.12</t>
  </si>
  <si>
    <t>1040.O00.6430.02</t>
  </si>
  <si>
    <t>Zvonek</t>
  </si>
  <si>
    <t>1040.O00.643002.01</t>
  </si>
  <si>
    <t>Kabel CYKY 2x1,5 včetně příchytek</t>
  </si>
  <si>
    <t>1040.O00.643002.02</t>
  </si>
  <si>
    <t>Zvonkové tlačítko, spínač, pro zapuštěnou montáž</t>
  </si>
  <si>
    <t>1040.O00.643002.03</t>
  </si>
  <si>
    <t>Zvonek
- připojení na 230 V</t>
  </si>
  <si>
    <t>1040.O00.6420.99</t>
  </si>
  <si>
    <t>1040.O00.642099.01</t>
  </si>
  <si>
    <t>1040.O00.642099.02</t>
  </si>
  <si>
    <t>1040.O00.642099.03</t>
  </si>
  <si>
    <t>1040.O00.642099.04</t>
  </si>
  <si>
    <t>1040.O00.642099.05</t>
  </si>
  <si>
    <t>Kompletní montážní práce, oživení a nastavení systému, uvedení do provozu</t>
  </si>
  <si>
    <t>1040.O00.642099.06</t>
  </si>
  <si>
    <t>Systémové zkoušky, nastavení systému</t>
  </si>
  <si>
    <t>1040.O00.1000</t>
  </si>
  <si>
    <t>1040.O00.1000.01</t>
  </si>
  <si>
    <t>1040.O00.1000.02</t>
  </si>
  <si>
    <t>1040.O00.1000.03</t>
  </si>
  <si>
    <t>1040.O00.1000.04</t>
  </si>
  <si>
    <t>Školení obsluhy</t>
  </si>
  <si>
    <t>1040.O00.1000.05</t>
  </si>
  <si>
    <t>1040.O00.1000.06</t>
  </si>
  <si>
    <t>1040.O00.1000.07</t>
  </si>
  <si>
    <t>1040.O00.1000.08</t>
  </si>
  <si>
    <t>Domovní telefon celkem bez DPH</t>
  </si>
  <si>
    <t>Domovní telefon viz samostatný list rozpočtu</t>
  </si>
  <si>
    <t>342013321R00</t>
  </si>
  <si>
    <t>Příčka SDK tl.150 mm,ocel.kce,2x oplášť.,RB 12,5mm</t>
  </si>
  <si>
    <t>342091012R00</t>
  </si>
  <si>
    <t>Zřízení otvoru do 4 m2, OK 1x CW, 2x opláštění</t>
  </si>
  <si>
    <t>342091052RX0</t>
  </si>
  <si>
    <t>Příplatek za přikotvení příčky ke stropu</t>
  </si>
  <si>
    <t>416021121RX0</t>
  </si>
  <si>
    <t>Oprava stávajících SDK podhledů</t>
  </si>
  <si>
    <t>963016111R00</t>
  </si>
  <si>
    <t>DMTZ podhledu SDK, kovová kce., 1xoplášť.12,5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</si>
</sst>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.00000"/>
  </numFmts>
  <fonts count="19" x14ac:knownFonts="1">
    <font>
      <sz val="10"/>
      <name val="Arial CE"/>
      <charset val="238"/>
    </font>
    <font>
      <sz val="10"/>
      <name val="Arial CE"/>
    </font>
    <font>
      <b/>
      <sz val="14"/>
      <name val="Tahoma"/>
      <family val="2"/>
      <charset val="238"/>
    </font>
    <font>
      <sz val="10"/>
      <name val="Tahoma"/>
      <family val="2"/>
      <charset val="238"/>
    </font>
    <font>
      <b/>
      <i/>
      <sz val="12"/>
      <name val="Tahoma"/>
      <family val="2"/>
      <charset val="238"/>
    </font>
    <font>
      <b/>
      <i/>
      <sz val="10"/>
      <name val="Tahoma"/>
      <family val="2"/>
      <charset val="238"/>
    </font>
    <font>
      <b/>
      <sz val="9"/>
      <name val="Tahoma"/>
      <family val="2"/>
      <charset val="238"/>
    </font>
    <font>
      <b/>
      <sz val="10"/>
      <name val="Tahoma"/>
      <family val="2"/>
      <charset val="238"/>
    </font>
    <font>
      <b/>
      <sz val="12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b/>
      <u/>
      <sz val="12"/>
      <name val="Tahoma"/>
      <family val="2"/>
      <charset val="238"/>
    </font>
    <font>
      <b/>
      <u/>
      <sz val="10"/>
      <name val="Tahoma"/>
      <family val="2"/>
      <charset val="238"/>
    </font>
    <font>
      <u/>
      <sz val="10"/>
      <name val="Tahoma"/>
      <family val="2"/>
      <charset val="238"/>
    </font>
    <font>
      <b/>
      <sz val="8"/>
      <name val="Tahoma"/>
      <family val="2"/>
      <charset val="238"/>
    </font>
    <font>
      <i/>
      <sz val="8"/>
      <name val="Tahoma"/>
      <family val="2"/>
      <charset val="238"/>
    </font>
    <font>
      <i/>
      <sz val="9"/>
      <name val="Tahoma"/>
      <family val="2"/>
      <charset val="238"/>
    </font>
    <font>
      <i/>
      <sz val="10"/>
      <name val="Tahoma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262">
    <xf numFmtId="0" fontId="0" fillId="0" borderId="0" xfId="0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49" fontId="4" fillId="2" borderId="6" xfId="0" applyNumberFormat="1" applyFont="1" applyFill="1" applyBorder="1"/>
    <xf numFmtId="49" fontId="3" fillId="2" borderId="7" xfId="0" applyNumberFormat="1" applyFont="1" applyFill="1" applyBorder="1"/>
    <xf numFmtId="0" fontId="5" fillId="2" borderId="0" xfId="0" applyFont="1" applyFill="1" applyBorder="1"/>
    <xf numFmtId="0" fontId="3" fillId="2" borderId="0" xfId="0" applyFont="1" applyFill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49" fontId="3" fillId="0" borderId="8" xfId="0" applyNumberFormat="1" applyFont="1" applyBorder="1" applyAlignment="1">
      <alignment horizontal="left"/>
    </xf>
    <xf numFmtId="0" fontId="3" fillId="0" borderId="13" xfId="0" applyNumberFormat="1" applyFont="1" applyBorder="1"/>
    <xf numFmtId="0" fontId="3" fillId="0" borderId="12" xfId="0" applyNumberFormat="1" applyFont="1" applyBorder="1"/>
    <xf numFmtId="0" fontId="3" fillId="0" borderId="14" xfId="0" applyNumberFormat="1" applyFont="1" applyBorder="1"/>
    <xf numFmtId="0" fontId="3" fillId="0" borderId="0" xfId="0" applyNumberFormat="1" applyFont="1"/>
    <xf numFmtId="3" fontId="3" fillId="0" borderId="14" xfId="0" applyNumberFormat="1" applyFont="1" applyBorder="1"/>
    <xf numFmtId="0" fontId="3" fillId="0" borderId="17" xfId="0" applyFont="1" applyBorder="1"/>
    <xf numFmtId="0" fontId="3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6" xfId="0" applyFont="1" applyBorder="1"/>
    <xf numFmtId="0" fontId="3" fillId="0" borderId="0" xfId="0" applyFont="1" applyBorder="1"/>
    <xf numFmtId="3" fontId="3" fillId="0" borderId="0" xfId="0" applyNumberFormat="1" applyFont="1"/>
    <xf numFmtId="0" fontId="2" fillId="0" borderId="23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3" fillId="0" borderId="24" xfId="0" applyFont="1" applyBorder="1" applyAlignment="1">
      <alignment horizontal="centerContinuous" vertical="center"/>
    </xf>
    <xf numFmtId="0" fontId="3" fillId="0" borderId="25" xfId="0" applyFont="1" applyBorder="1" applyAlignment="1">
      <alignment horizontal="centerContinuous" vertical="center"/>
    </xf>
    <xf numFmtId="0" fontId="7" fillId="0" borderId="26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28" xfId="0" applyFont="1" applyBorder="1" applyAlignment="1">
      <alignment horizontal="centerContinuous"/>
    </xf>
    <xf numFmtId="0" fontId="7" fillId="0" borderId="27" xfId="0" applyFont="1" applyBorder="1" applyAlignment="1">
      <alignment horizontal="centerContinuous"/>
    </xf>
    <xf numFmtId="0" fontId="3" fillId="0" borderId="27" xfId="0" applyFont="1" applyBorder="1" applyAlignment="1">
      <alignment horizontal="centerContinuous"/>
    </xf>
    <xf numFmtId="0" fontId="3" fillId="0" borderId="29" xfId="0" applyFont="1" applyBorder="1"/>
    <xf numFmtId="0" fontId="3" fillId="0" borderId="21" xfId="0" applyFont="1" applyBorder="1"/>
    <xf numFmtId="3" fontId="3" fillId="0" borderId="30" xfId="0" applyNumberFormat="1" applyFont="1" applyBorder="1"/>
    <xf numFmtId="0" fontId="3" fillId="0" borderId="31" xfId="0" applyFont="1" applyBorder="1"/>
    <xf numFmtId="3" fontId="3" fillId="0" borderId="32" xfId="0" applyNumberFormat="1" applyFont="1" applyBorder="1"/>
    <xf numFmtId="0" fontId="3" fillId="0" borderId="33" xfId="0" applyFont="1" applyBorder="1"/>
    <xf numFmtId="3" fontId="3" fillId="0" borderId="15" xfId="0" applyNumberFormat="1" applyFont="1" applyBorder="1"/>
    <xf numFmtId="0" fontId="3" fillId="0" borderId="16" xfId="0" applyFont="1" applyBorder="1"/>
    <xf numFmtId="0" fontId="3" fillId="0" borderId="34" xfId="0" applyFont="1" applyBorder="1"/>
    <xf numFmtId="0" fontId="3" fillId="0" borderId="35" xfId="0" applyFont="1" applyBorder="1"/>
    <xf numFmtId="3" fontId="3" fillId="0" borderId="36" xfId="0" applyNumberFormat="1" applyFont="1" applyBorder="1"/>
    <xf numFmtId="0" fontId="3" fillId="0" borderId="37" xfId="0" applyFont="1" applyBorder="1"/>
    <xf numFmtId="3" fontId="3" fillId="0" borderId="38" xfId="0" applyNumberFormat="1" applyFont="1" applyBorder="1"/>
    <xf numFmtId="0" fontId="3" fillId="0" borderId="39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13" xfId="0" applyNumberFormat="1" applyFont="1" applyBorder="1" applyAlignment="1">
      <alignment horizontal="right"/>
    </xf>
    <xf numFmtId="165" fontId="3" fillId="0" borderId="15" xfId="0" applyNumberFormat="1" applyFont="1" applyBorder="1"/>
    <xf numFmtId="165" fontId="3" fillId="0" borderId="0" xfId="0" applyNumberFormat="1" applyFont="1" applyBorder="1"/>
    <xf numFmtId="0" fontId="8" fillId="0" borderId="37" xfId="0" applyFont="1" applyFill="1" applyBorder="1"/>
    <xf numFmtId="0" fontId="8" fillId="0" borderId="38" xfId="0" applyFont="1" applyFill="1" applyBorder="1"/>
    <xf numFmtId="0" fontId="8" fillId="0" borderId="40" xfId="0" applyFont="1" applyFill="1" applyBorder="1"/>
    <xf numFmtId="165" fontId="8" fillId="0" borderId="38" xfId="0" applyNumberFormat="1" applyFont="1" applyFill="1" applyBorder="1"/>
    <xf numFmtId="0" fontId="8" fillId="0" borderId="41" xfId="0" applyFont="1" applyFill="1" applyBorder="1"/>
    <xf numFmtId="0" fontId="8" fillId="0" borderId="0" xfId="0" applyFont="1"/>
    <xf numFmtId="0" fontId="3" fillId="0" borderId="0" xfId="0" applyFont="1" applyAlignment="1"/>
    <xf numFmtId="0" fontId="3" fillId="0" borderId="0" xfId="0" applyFont="1" applyAlignment="1">
      <alignment vertical="justify"/>
    </xf>
    <xf numFmtId="0" fontId="5" fillId="0" borderId="44" xfId="1" applyFont="1" applyBorder="1"/>
    <xf numFmtId="0" fontId="3" fillId="0" borderId="44" xfId="1" applyFont="1" applyBorder="1"/>
    <xf numFmtId="0" fontId="3" fillId="0" borderId="44" xfId="1" applyFont="1" applyBorder="1" applyAlignment="1">
      <alignment horizontal="right"/>
    </xf>
    <xf numFmtId="0" fontId="3" fillId="0" borderId="44" xfId="0" applyNumberFormat="1" applyFont="1" applyBorder="1" applyAlignment="1">
      <alignment horizontal="left"/>
    </xf>
    <xf numFmtId="0" fontId="3" fillId="0" borderId="45" xfId="0" applyNumberFormat="1" applyFont="1" applyBorder="1"/>
    <xf numFmtId="0" fontId="5" fillId="0" borderId="48" xfId="1" applyFont="1" applyBorder="1"/>
    <xf numFmtId="0" fontId="3" fillId="0" borderId="48" xfId="1" applyFont="1" applyBorder="1"/>
    <xf numFmtId="0" fontId="3" fillId="0" borderId="48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49" fontId="7" fillId="0" borderId="26" xfId="0" applyNumberFormat="1" applyFont="1" applyFill="1" applyBorder="1"/>
    <xf numFmtId="0" fontId="7" fillId="0" borderId="27" xfId="0" applyFont="1" applyFill="1" applyBorder="1"/>
    <xf numFmtId="0" fontId="7" fillId="0" borderId="28" xfId="0" applyFont="1" applyFill="1" applyBorder="1"/>
    <xf numFmtId="0" fontId="7" fillId="0" borderId="50" xfId="0" applyFont="1" applyFill="1" applyBorder="1"/>
    <xf numFmtId="0" fontId="7" fillId="0" borderId="51" xfId="0" applyFont="1" applyFill="1" applyBorder="1"/>
    <xf numFmtId="0" fontId="7" fillId="0" borderId="52" xfId="0" applyFont="1" applyFill="1" applyBorder="1"/>
    <xf numFmtId="49" fontId="10" fillId="0" borderId="6" xfId="0" applyNumberFormat="1" applyFont="1" applyFill="1" applyBorder="1"/>
    <xf numFmtId="0" fontId="10" fillId="0" borderId="0" xfId="0" applyFont="1" applyFill="1" applyBorder="1"/>
    <xf numFmtId="0" fontId="3" fillId="0" borderId="0" xfId="0" applyFont="1" applyFill="1" applyBorder="1"/>
    <xf numFmtId="3" fontId="3" fillId="0" borderId="9" xfId="0" applyNumberFormat="1" applyFont="1" applyFill="1" applyBorder="1"/>
    <xf numFmtId="3" fontId="3" fillId="0" borderId="7" xfId="0" applyNumberFormat="1" applyFont="1" applyFill="1" applyBorder="1"/>
    <xf numFmtId="3" fontId="3" fillId="0" borderId="53" xfId="0" applyNumberFormat="1" applyFont="1" applyFill="1" applyBorder="1"/>
    <xf numFmtId="3" fontId="3" fillId="0" borderId="54" xfId="0" applyNumberFormat="1" applyFont="1" applyFill="1" applyBorder="1"/>
    <xf numFmtId="0" fontId="7" fillId="0" borderId="26" xfId="0" applyFont="1" applyFill="1" applyBorder="1"/>
    <xf numFmtId="3" fontId="7" fillId="0" borderId="28" xfId="0" applyNumberFormat="1" applyFont="1" applyFill="1" applyBorder="1"/>
    <xf numFmtId="3" fontId="7" fillId="0" borderId="50" xfId="0" applyNumberFormat="1" applyFont="1" applyFill="1" applyBorder="1"/>
    <xf numFmtId="3" fontId="7" fillId="0" borderId="51" xfId="0" applyNumberFormat="1" applyFont="1" applyFill="1" applyBorder="1"/>
    <xf numFmtId="3" fontId="7" fillId="0" borderId="52" xfId="0" applyNumberFormat="1" applyFont="1" applyFill="1" applyBorder="1"/>
    <xf numFmtId="0" fontId="7" fillId="0" borderId="0" xfId="0" applyFont="1"/>
    <xf numFmtId="0" fontId="2" fillId="0" borderId="0" xfId="0" applyFont="1" applyFill="1" applyAlignment="1">
      <alignment horizontal="centerContinuous"/>
    </xf>
    <xf numFmtId="3" fontId="2" fillId="0" borderId="0" xfId="0" applyNumberFormat="1" applyFont="1" applyFill="1" applyAlignment="1">
      <alignment horizontal="centerContinuous"/>
    </xf>
    <xf numFmtId="0" fontId="3" fillId="0" borderId="0" xfId="0" applyFont="1" applyFill="1"/>
    <xf numFmtId="0" fontId="7" fillId="0" borderId="31" xfId="0" applyFont="1" applyFill="1" applyBorder="1"/>
    <xf numFmtId="0" fontId="7" fillId="0" borderId="32" xfId="0" applyFont="1" applyFill="1" applyBorder="1"/>
    <xf numFmtId="0" fontId="3" fillId="0" borderId="55" xfId="0" applyFont="1" applyFill="1" applyBorder="1"/>
    <xf numFmtId="0" fontId="7" fillId="0" borderId="56" xfId="0" applyFont="1" applyFill="1" applyBorder="1" applyAlignment="1">
      <alignment horizontal="right"/>
    </xf>
    <xf numFmtId="0" fontId="7" fillId="0" borderId="32" xfId="0" applyFont="1" applyFill="1" applyBorder="1" applyAlignment="1">
      <alignment horizontal="right"/>
    </xf>
    <xf numFmtId="0" fontId="7" fillId="0" borderId="33" xfId="0" applyFont="1" applyFill="1" applyBorder="1" applyAlignment="1">
      <alignment horizontal="center"/>
    </xf>
    <xf numFmtId="4" fontId="6" fillId="0" borderId="32" xfId="0" applyNumberFormat="1" applyFont="1" applyFill="1" applyBorder="1" applyAlignment="1">
      <alignment horizontal="right"/>
    </xf>
    <xf numFmtId="4" fontId="6" fillId="0" borderId="55" xfId="0" applyNumberFormat="1" applyFont="1" applyFill="1" applyBorder="1" applyAlignment="1">
      <alignment horizontal="right"/>
    </xf>
    <xf numFmtId="0" fontId="3" fillId="0" borderId="35" xfId="0" applyFont="1" applyFill="1" applyBorder="1"/>
    <xf numFmtId="0" fontId="3" fillId="0" borderId="21" xfId="0" applyFont="1" applyFill="1" applyBorder="1"/>
    <xf numFmtId="0" fontId="3" fillId="0" borderId="22" xfId="0" applyFont="1" applyFill="1" applyBorder="1"/>
    <xf numFmtId="3" fontId="3" fillId="0" borderId="34" xfId="0" applyNumberFormat="1" applyFont="1" applyFill="1" applyBorder="1" applyAlignment="1">
      <alignment horizontal="right"/>
    </xf>
    <xf numFmtId="166" fontId="3" fillId="0" borderId="57" xfId="0" applyNumberFormat="1" applyFont="1" applyFill="1" applyBorder="1" applyAlignment="1">
      <alignment horizontal="right"/>
    </xf>
    <xf numFmtId="3" fontId="3" fillId="0" borderId="58" xfId="0" applyNumberFormat="1" applyFont="1" applyFill="1" applyBorder="1" applyAlignment="1">
      <alignment horizontal="right"/>
    </xf>
    <xf numFmtId="4" fontId="3" fillId="0" borderId="21" xfId="0" applyNumberFormat="1" applyFont="1" applyFill="1" applyBorder="1" applyAlignment="1">
      <alignment horizontal="right"/>
    </xf>
    <xf numFmtId="3" fontId="3" fillId="0" borderId="22" xfId="0" applyNumberFormat="1" applyFont="1" applyFill="1" applyBorder="1" applyAlignment="1">
      <alignment horizontal="right"/>
    </xf>
    <xf numFmtId="0" fontId="3" fillId="0" borderId="37" xfId="0" applyFont="1" applyFill="1" applyBorder="1"/>
    <xf numFmtId="0" fontId="7" fillId="0" borderId="38" xfId="0" applyFont="1" applyFill="1" applyBorder="1"/>
    <xf numFmtId="0" fontId="3" fillId="0" borderId="38" xfId="0" applyFont="1" applyFill="1" applyBorder="1"/>
    <xf numFmtId="4" fontId="3" fillId="0" borderId="59" xfId="0" applyNumberFormat="1" applyFont="1" applyFill="1" applyBorder="1"/>
    <xf numFmtId="4" fontId="3" fillId="0" borderId="37" xfId="0" applyNumberFormat="1" applyFont="1" applyFill="1" applyBorder="1"/>
    <xf numFmtId="4" fontId="3" fillId="0" borderId="38" xfId="0" applyNumberFormat="1" applyFont="1" applyFill="1" applyBorder="1"/>
    <xf numFmtId="3" fontId="10" fillId="0" borderId="0" xfId="0" applyNumberFormat="1" applyFont="1"/>
    <xf numFmtId="4" fontId="10" fillId="0" borderId="0" xfId="0" applyNumberFormat="1" applyFont="1"/>
    <xf numFmtId="4" fontId="3" fillId="0" borderId="0" xfId="0" applyNumberFormat="1" applyFont="1"/>
    <xf numFmtId="0" fontId="3" fillId="0" borderId="0" xfId="1" applyFont="1"/>
    <xf numFmtId="0" fontId="12" fillId="0" borderId="0" xfId="1" applyFont="1" applyAlignment="1">
      <alignment horizontal="centerContinuous"/>
    </xf>
    <xf numFmtId="0" fontId="13" fillId="0" borderId="0" xfId="1" applyFont="1" applyAlignment="1">
      <alignment horizontal="centerContinuous"/>
    </xf>
    <xf numFmtId="0" fontId="13" fillId="0" borderId="0" xfId="1" applyFont="1" applyAlignment="1">
      <alignment horizontal="right"/>
    </xf>
    <xf numFmtId="0" fontId="3" fillId="0" borderId="44" xfId="1" applyFont="1" applyBorder="1" applyAlignment="1">
      <alignment horizontal="center"/>
    </xf>
    <xf numFmtId="0" fontId="3" fillId="0" borderId="44" xfId="1" applyFont="1" applyBorder="1" applyAlignment="1">
      <alignment horizontal="left"/>
    </xf>
    <xf numFmtId="0" fontId="3" fillId="0" borderId="45" xfId="1" applyFont="1" applyBorder="1"/>
    <xf numFmtId="0" fontId="10" fillId="0" borderId="0" xfId="1" applyFont="1" applyFill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3" fillId="0" borderId="0" xfId="1" applyFont="1" applyFill="1" applyAlignment="1"/>
    <xf numFmtId="49" fontId="6" fillId="0" borderId="57" xfId="1" applyNumberFormat="1" applyFont="1" applyFill="1" applyBorder="1"/>
    <xf numFmtId="0" fontId="6" fillId="0" borderId="16" xfId="1" applyFont="1" applyFill="1" applyBorder="1" applyAlignment="1">
      <alignment horizontal="center"/>
    </xf>
    <xf numFmtId="0" fontId="6" fillId="0" borderId="16" xfId="1" applyNumberFormat="1" applyFont="1" applyFill="1" applyBorder="1" applyAlignment="1">
      <alignment horizontal="center"/>
    </xf>
    <xf numFmtId="0" fontId="6" fillId="0" borderId="57" xfId="1" applyFont="1" applyFill="1" applyBorder="1" applyAlignment="1">
      <alignment horizontal="center"/>
    </xf>
    <xf numFmtId="0" fontId="14" fillId="0" borderId="57" xfId="1" applyFont="1" applyFill="1" applyBorder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/>
    <xf numFmtId="0" fontId="3" fillId="0" borderId="53" xfId="1" applyFont="1" applyFill="1" applyBorder="1" applyAlignment="1">
      <alignment horizontal="center"/>
    </xf>
    <xf numFmtId="0" fontId="3" fillId="0" borderId="53" xfId="1" applyNumberFormat="1" applyFont="1" applyFill="1" applyBorder="1" applyAlignment="1">
      <alignment horizontal="right"/>
    </xf>
    <xf numFmtId="0" fontId="3" fillId="0" borderId="53" xfId="1" applyNumberFormat="1" applyFont="1" applyFill="1" applyBorder="1"/>
    <xf numFmtId="0" fontId="9" fillId="0" borderId="60" xfId="1" applyNumberFormat="1" applyFont="1" applyFill="1" applyBorder="1"/>
    <xf numFmtId="0" fontId="3" fillId="0" borderId="61" xfId="1" applyFont="1" applyFill="1" applyBorder="1" applyAlignment="1">
      <alignment horizontal="center"/>
    </xf>
    <xf numFmtId="49" fontId="5" fillId="0" borderId="61" xfId="1" applyNumberFormat="1" applyFont="1" applyFill="1" applyBorder="1" applyAlignment="1">
      <alignment horizontal="left"/>
    </xf>
    <xf numFmtId="0" fontId="5" fillId="0" borderId="61" xfId="1" applyFont="1" applyFill="1" applyBorder="1"/>
    <xf numFmtId="4" fontId="3" fillId="0" borderId="61" xfId="1" applyNumberFormat="1" applyFont="1" applyFill="1" applyBorder="1" applyAlignment="1">
      <alignment horizontal="right"/>
    </xf>
    <xf numFmtId="4" fontId="7" fillId="0" borderId="61" xfId="1" applyNumberFormat="1" applyFont="1" applyFill="1" applyBorder="1"/>
    <xf numFmtId="0" fontId="7" fillId="0" borderId="61" xfId="1" applyFont="1" applyFill="1" applyBorder="1"/>
    <xf numFmtId="167" fontId="7" fillId="0" borderId="61" xfId="1" applyNumberFormat="1" applyFont="1" applyFill="1" applyBorder="1"/>
    <xf numFmtId="0" fontId="3" fillId="0" borderId="0" xfId="1" applyFont="1" applyBorder="1"/>
    <xf numFmtId="0" fontId="15" fillId="0" borderId="0" xfId="1" applyFont="1" applyAlignment="1"/>
    <xf numFmtId="0" fontId="3" fillId="0" borderId="0" xfId="1" applyFont="1" applyAlignment="1">
      <alignment horizontal="right"/>
    </xf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3" fillId="0" borderId="0" xfId="1" applyFont="1" applyBorder="1" applyAlignment="1">
      <alignment horizontal="right"/>
    </xf>
    <xf numFmtId="0" fontId="3" fillId="0" borderId="53" xfId="1" applyFont="1" applyFill="1" applyBorder="1" applyAlignment="1">
      <alignment horizontal="center" vertical="center"/>
    </xf>
    <xf numFmtId="49" fontId="3" fillId="0" borderId="53" xfId="1" applyNumberFormat="1" applyFont="1" applyFill="1" applyBorder="1" applyAlignment="1">
      <alignment horizontal="left" vertical="center"/>
    </xf>
    <xf numFmtId="0" fontId="3" fillId="0" borderId="53" xfId="1" applyFont="1" applyFill="1" applyBorder="1" applyAlignment="1">
      <alignment vertical="center" wrapText="1"/>
    </xf>
    <xf numFmtId="49" fontId="3" fillId="0" borderId="53" xfId="1" applyNumberFormat="1" applyFont="1" applyFill="1" applyBorder="1" applyAlignment="1">
      <alignment horizontal="center" vertical="center" shrinkToFit="1"/>
    </xf>
    <xf numFmtId="4" fontId="3" fillId="0" borderId="53" xfId="1" applyNumberFormat="1" applyFont="1" applyFill="1" applyBorder="1" applyAlignment="1">
      <alignment horizontal="right" vertical="center"/>
    </xf>
    <xf numFmtId="4" fontId="3" fillId="0" borderId="53" xfId="1" applyNumberFormat="1" applyFont="1" applyFill="1" applyBorder="1" applyAlignment="1">
      <alignment vertical="center"/>
    </xf>
    <xf numFmtId="167" fontId="3" fillId="0" borderId="53" xfId="1" applyNumberFormat="1" applyFont="1" applyFill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61" xfId="1" applyFont="1" applyFill="1" applyBorder="1" applyAlignment="1">
      <alignment horizontal="center" vertical="center"/>
    </xf>
    <xf numFmtId="49" fontId="5" fillId="0" borderId="61" xfId="1" applyNumberFormat="1" applyFont="1" applyFill="1" applyBorder="1" applyAlignment="1">
      <alignment horizontal="left" vertical="center"/>
    </xf>
    <xf numFmtId="0" fontId="5" fillId="0" borderId="61" xfId="1" applyFont="1" applyFill="1" applyBorder="1" applyAlignment="1">
      <alignment vertical="center"/>
    </xf>
    <xf numFmtId="4" fontId="3" fillId="0" borderId="61" xfId="1" applyNumberFormat="1" applyFont="1" applyFill="1" applyBorder="1" applyAlignment="1">
      <alignment horizontal="right" vertical="center"/>
    </xf>
    <xf numFmtId="4" fontId="7" fillId="0" borderId="61" xfId="1" applyNumberFormat="1" applyFont="1" applyFill="1" applyBorder="1" applyAlignment="1">
      <alignment vertical="center"/>
    </xf>
    <xf numFmtId="0" fontId="7" fillId="0" borderId="61" xfId="1" applyFont="1" applyFill="1" applyBorder="1" applyAlignment="1">
      <alignment vertical="center"/>
    </xf>
    <xf numFmtId="167" fontId="7" fillId="0" borderId="61" xfId="1" applyNumberFormat="1" applyFont="1" applyFill="1" applyBorder="1" applyAlignment="1">
      <alignment vertical="center"/>
    </xf>
    <xf numFmtId="0" fontId="7" fillId="0" borderId="53" xfId="1" applyFont="1" applyFill="1" applyBorder="1" applyAlignment="1">
      <alignment horizontal="center" vertical="center"/>
    </xf>
    <xf numFmtId="49" fontId="7" fillId="0" borderId="53" xfId="1" applyNumberFormat="1" applyFont="1" applyFill="1" applyBorder="1" applyAlignment="1">
      <alignment horizontal="left" vertical="center"/>
    </xf>
    <xf numFmtId="0" fontId="7" fillId="0" borderId="53" xfId="1" applyFont="1" applyFill="1" applyBorder="1" applyAlignment="1">
      <alignment vertical="center"/>
    </xf>
    <xf numFmtId="0" fontId="3" fillId="0" borderId="53" xfId="1" applyNumberFormat="1" applyFont="1" applyFill="1" applyBorder="1" applyAlignment="1">
      <alignment horizontal="right" vertical="center"/>
    </xf>
    <xf numFmtId="0" fontId="3" fillId="0" borderId="53" xfId="1" applyNumberFormat="1" applyFont="1" applyFill="1" applyBorder="1" applyAlignment="1">
      <alignment vertical="center"/>
    </xf>
    <xf numFmtId="0" fontId="9" fillId="0" borderId="60" xfId="1" applyNumberFormat="1" applyFont="1" applyFill="1" applyBorder="1" applyAlignment="1">
      <alignment vertical="center"/>
    </xf>
    <xf numFmtId="0" fontId="3" fillId="0" borderId="0" xfId="2" applyFont="1"/>
    <xf numFmtId="0" fontId="12" fillId="0" borderId="0" xfId="2" applyFont="1" applyAlignment="1">
      <alignment horizontal="centerContinuous"/>
    </xf>
    <xf numFmtId="0" fontId="13" fillId="0" borderId="0" xfId="2" applyFont="1" applyAlignment="1">
      <alignment horizontal="centerContinuous"/>
    </xf>
    <xf numFmtId="0" fontId="13" fillId="0" borderId="0" xfId="2" applyFont="1" applyAlignment="1">
      <alignment horizontal="right"/>
    </xf>
    <xf numFmtId="0" fontId="5" fillId="0" borderId="44" xfId="2" applyFont="1" applyBorder="1"/>
    <xf numFmtId="0" fontId="3" fillId="0" borderId="44" xfId="2" applyFont="1" applyBorder="1"/>
    <xf numFmtId="0" fontId="3" fillId="0" borderId="44" xfId="2" applyFont="1" applyBorder="1" applyAlignment="1">
      <alignment horizontal="right"/>
    </xf>
    <xf numFmtId="0" fontId="3" fillId="0" borderId="44" xfId="2" applyFont="1" applyBorder="1" applyAlignment="1">
      <alignment horizontal="center"/>
    </xf>
    <xf numFmtId="0" fontId="3" fillId="0" borderId="44" xfId="2" applyFont="1" applyBorder="1" applyAlignment="1">
      <alignment horizontal="left"/>
    </xf>
    <xf numFmtId="0" fontId="3" fillId="0" borderId="45" xfId="2" applyFont="1" applyBorder="1"/>
    <xf numFmtId="0" fontId="5" fillId="0" borderId="48" xfId="2" applyFont="1" applyBorder="1"/>
    <xf numFmtId="0" fontId="3" fillId="0" borderId="48" xfId="2" applyFont="1" applyBorder="1"/>
    <xf numFmtId="0" fontId="3" fillId="0" borderId="48" xfId="2" applyFont="1" applyBorder="1" applyAlignment="1">
      <alignment horizontal="right"/>
    </xf>
    <xf numFmtId="0" fontId="10" fillId="0" borderId="0" xfId="2" applyFont="1" applyFill="1"/>
    <xf numFmtId="0" fontId="3" fillId="0" borderId="0" xfId="2" applyFont="1" applyFill="1"/>
    <xf numFmtId="0" fontId="3" fillId="0" borderId="0" xfId="2" applyFont="1" applyFill="1" applyAlignment="1">
      <alignment horizontal="right"/>
    </xf>
    <xf numFmtId="0" fontId="3" fillId="0" borderId="0" xfId="2" applyFont="1" applyFill="1" applyAlignment="1"/>
    <xf numFmtId="49" fontId="6" fillId="0" borderId="57" xfId="2" applyNumberFormat="1" applyFont="1" applyFill="1" applyBorder="1"/>
    <xf numFmtId="0" fontId="6" fillId="0" borderId="16" xfId="2" applyFont="1" applyFill="1" applyBorder="1" applyAlignment="1">
      <alignment horizontal="center"/>
    </xf>
    <xf numFmtId="0" fontId="6" fillId="0" borderId="16" xfId="2" applyNumberFormat="1" applyFont="1" applyFill="1" applyBorder="1" applyAlignment="1">
      <alignment horizontal="center"/>
    </xf>
    <xf numFmtId="0" fontId="6" fillId="0" borderId="57" xfId="2" applyFont="1" applyFill="1" applyBorder="1" applyAlignment="1">
      <alignment horizontal="center"/>
    </xf>
    <xf numFmtId="0" fontId="14" fillId="0" borderId="57" xfId="2" applyFont="1" applyFill="1" applyBorder="1"/>
    <xf numFmtId="0" fontId="7" fillId="0" borderId="53" xfId="2" applyFont="1" applyFill="1" applyBorder="1" applyAlignment="1">
      <alignment horizontal="center" vertical="center"/>
    </xf>
    <xf numFmtId="49" fontId="7" fillId="0" borderId="53" xfId="2" applyNumberFormat="1" applyFont="1" applyFill="1" applyBorder="1" applyAlignment="1">
      <alignment horizontal="left" vertical="center"/>
    </xf>
    <xf numFmtId="0" fontId="7" fillId="0" borderId="53" xfId="2" applyFont="1" applyFill="1" applyBorder="1" applyAlignment="1">
      <alignment vertical="center"/>
    </xf>
    <xf numFmtId="0" fontId="3" fillId="0" borderId="53" xfId="2" applyFont="1" applyFill="1" applyBorder="1" applyAlignment="1">
      <alignment horizontal="center" vertical="center"/>
    </xf>
    <xf numFmtId="0" fontId="3" fillId="0" borderId="53" xfId="2" applyNumberFormat="1" applyFont="1" applyFill="1" applyBorder="1" applyAlignment="1">
      <alignment horizontal="right" vertical="center"/>
    </xf>
    <xf numFmtId="0" fontId="3" fillId="0" borderId="53" xfId="2" applyNumberFormat="1" applyFont="1" applyFill="1" applyBorder="1" applyAlignment="1">
      <alignment vertical="center"/>
    </xf>
    <xf numFmtId="0" fontId="9" fillId="0" borderId="60" xfId="2" applyNumberFormat="1" applyFont="1" applyFill="1" applyBorder="1" applyAlignment="1">
      <alignment vertical="center"/>
    </xf>
    <xf numFmtId="0" fontId="3" fillId="0" borderId="0" xfId="2" applyFont="1" applyAlignment="1">
      <alignment vertical="center"/>
    </xf>
    <xf numFmtId="49" fontId="3" fillId="0" borderId="53" xfId="2" applyNumberFormat="1" applyFont="1" applyFill="1" applyBorder="1" applyAlignment="1">
      <alignment horizontal="left" vertical="center"/>
    </xf>
    <xf numFmtId="0" fontId="3" fillId="0" borderId="53" xfId="2" applyFont="1" applyFill="1" applyBorder="1" applyAlignment="1">
      <alignment vertical="center" wrapText="1"/>
    </xf>
    <xf numFmtId="4" fontId="3" fillId="0" borderId="53" xfId="2" applyNumberFormat="1" applyFont="1" applyFill="1" applyBorder="1" applyAlignment="1">
      <alignment horizontal="right" vertical="center"/>
    </xf>
    <xf numFmtId="4" fontId="3" fillId="0" borderId="53" xfId="2" applyNumberFormat="1" applyFont="1" applyFill="1" applyBorder="1" applyAlignment="1">
      <alignment vertical="center"/>
    </xf>
    <xf numFmtId="167" fontId="3" fillId="0" borderId="53" xfId="2" applyNumberFormat="1" applyFont="1" applyFill="1" applyBorder="1" applyAlignment="1">
      <alignment vertical="center"/>
    </xf>
    <xf numFmtId="0" fontId="3" fillId="0" borderId="61" xfId="2" applyFont="1" applyFill="1" applyBorder="1" applyAlignment="1">
      <alignment horizontal="center"/>
    </xf>
    <xf numFmtId="49" fontId="5" fillId="0" borderId="61" xfId="2" applyNumberFormat="1" applyFont="1" applyFill="1" applyBorder="1" applyAlignment="1">
      <alignment horizontal="left"/>
    </xf>
    <xf numFmtId="0" fontId="5" fillId="0" borderId="61" xfId="2" applyFont="1" applyFill="1" applyBorder="1"/>
    <xf numFmtId="4" fontId="3" fillId="0" borderId="61" xfId="2" applyNumberFormat="1" applyFont="1" applyFill="1" applyBorder="1" applyAlignment="1">
      <alignment horizontal="right"/>
    </xf>
    <xf numFmtId="4" fontId="7" fillId="0" borderId="61" xfId="2" applyNumberFormat="1" applyFont="1" applyFill="1" applyBorder="1"/>
    <xf numFmtId="0" fontId="7" fillId="0" borderId="61" xfId="2" applyFont="1" applyFill="1" applyBorder="1"/>
    <xf numFmtId="167" fontId="7" fillId="0" borderId="61" xfId="2" applyNumberFormat="1" applyFont="1" applyFill="1" applyBorder="1"/>
    <xf numFmtId="0" fontId="17" fillId="0" borderId="53" xfId="2" applyFont="1" applyFill="1" applyBorder="1" applyAlignment="1">
      <alignment vertical="center" wrapText="1"/>
    </xf>
    <xf numFmtId="0" fontId="7" fillId="0" borderId="0" xfId="2" applyFont="1"/>
    <xf numFmtId="0" fontId="3" fillId="0" borderId="0" xfId="2" applyFont="1" applyAlignment="1">
      <alignment horizontal="right"/>
    </xf>
    <xf numFmtId="4" fontId="7" fillId="0" borderId="0" xfId="2" applyNumberFormat="1" applyFont="1"/>
    <xf numFmtId="0" fontId="17" fillId="0" borderId="0" xfId="2" applyFont="1"/>
    <xf numFmtId="0" fontId="17" fillId="0" borderId="0" xfId="2" applyFont="1" applyAlignment="1">
      <alignment wrapText="1"/>
    </xf>
    <xf numFmtId="0" fontId="13" fillId="0" borderId="0" xfId="2" applyFont="1" applyAlignment="1">
      <alignment horizontal="center"/>
    </xf>
    <xf numFmtId="0" fontId="3" fillId="0" borderId="48" xfId="2" applyFont="1" applyBorder="1" applyAlignment="1">
      <alignment horizontal="center"/>
    </xf>
    <xf numFmtId="0" fontId="3" fillId="0" borderId="0" xfId="2" applyFont="1" applyFill="1" applyAlignment="1">
      <alignment horizontal="center"/>
    </xf>
    <xf numFmtId="4" fontId="3" fillId="0" borderId="53" xfId="2" applyNumberFormat="1" applyFont="1" applyFill="1" applyBorder="1" applyAlignment="1">
      <alignment horizontal="center" vertical="center"/>
    </xf>
    <xf numFmtId="0" fontId="3" fillId="0" borderId="0" xfId="2" applyFont="1" applyAlignment="1">
      <alignment horizontal="center"/>
    </xf>
    <xf numFmtId="49" fontId="3" fillId="0" borderId="53" xfId="2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horizontal="left" wrapText="1"/>
    </xf>
    <xf numFmtId="0" fontId="6" fillId="0" borderId="15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21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3" fillId="0" borderId="42" xfId="1" applyFont="1" applyBorder="1" applyAlignment="1">
      <alignment horizontal="center"/>
    </xf>
    <xf numFmtId="0" fontId="3" fillId="0" borderId="43" xfId="1" applyFont="1" applyBorder="1" applyAlignment="1">
      <alignment horizontal="center"/>
    </xf>
    <xf numFmtId="0" fontId="3" fillId="0" borderId="46" xfId="1" applyFont="1" applyBorder="1" applyAlignment="1">
      <alignment horizontal="center"/>
    </xf>
    <xf numFmtId="0" fontId="3" fillId="0" borderId="47" xfId="1" applyFont="1" applyBorder="1" applyAlignment="1">
      <alignment horizontal="center"/>
    </xf>
    <xf numFmtId="0" fontId="3" fillId="0" borderId="48" xfId="1" applyFont="1" applyBorder="1" applyAlignment="1">
      <alignment horizontal="left" shrinkToFit="1"/>
    </xf>
    <xf numFmtId="0" fontId="3" fillId="0" borderId="49" xfId="1" applyFont="1" applyBorder="1" applyAlignment="1">
      <alignment horizontal="left" shrinkToFit="1"/>
    </xf>
    <xf numFmtId="3" fontId="7" fillId="0" borderId="38" xfId="0" applyNumberFormat="1" applyFont="1" applyFill="1" applyBorder="1" applyAlignment="1">
      <alignment horizontal="right"/>
    </xf>
    <xf numFmtId="3" fontId="7" fillId="0" borderId="59" xfId="0" applyNumberFormat="1" applyFont="1" applyFill="1" applyBorder="1" applyAlignment="1">
      <alignment horizontal="right"/>
    </xf>
    <xf numFmtId="0" fontId="11" fillId="0" borderId="0" xfId="1" applyFont="1" applyAlignment="1">
      <alignment horizontal="center"/>
    </xf>
    <xf numFmtId="49" fontId="3" fillId="0" borderId="46" xfId="1" applyNumberFormat="1" applyFont="1" applyBorder="1" applyAlignment="1">
      <alignment horizontal="center"/>
    </xf>
    <xf numFmtId="0" fontId="11" fillId="0" borderId="0" xfId="2" applyFont="1" applyAlignment="1">
      <alignment horizontal="center"/>
    </xf>
    <xf numFmtId="0" fontId="3" fillId="0" borderId="42" xfId="2" applyFont="1" applyBorder="1" applyAlignment="1">
      <alignment horizontal="center"/>
    </xf>
    <xf numFmtId="0" fontId="3" fillId="0" borderId="43" xfId="2" applyFont="1" applyBorder="1" applyAlignment="1">
      <alignment horizontal="center"/>
    </xf>
    <xf numFmtId="49" fontId="3" fillId="0" borderId="46" xfId="2" applyNumberFormat="1" applyFont="1" applyBorder="1" applyAlignment="1">
      <alignment horizontal="center"/>
    </xf>
    <xf numFmtId="0" fontId="3" fillId="0" borderId="47" xfId="2" applyFont="1" applyBorder="1" applyAlignment="1">
      <alignment horizontal="center"/>
    </xf>
    <xf numFmtId="0" fontId="3" fillId="0" borderId="48" xfId="2" applyFont="1" applyBorder="1" applyAlignment="1">
      <alignment horizontal="left" shrinkToFit="1"/>
    </xf>
    <xf numFmtId="0" fontId="3" fillId="0" borderId="49" xfId="2" applyFont="1" applyBorder="1" applyAlignment="1">
      <alignment horizontal="left" shrinkToFit="1"/>
    </xf>
  </cellXfs>
  <cellStyles count="3">
    <cellStyle name="Normální" xfId="0" builtinId="0"/>
    <cellStyle name="normální_POL.XLS" xfId="1"/>
    <cellStyle name="normální_POL.XLS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view="pageLayout" zoomScale="145" zoomScaleNormal="100" zoomScalePageLayoutView="145" workbookViewId="0">
      <selection activeCell="F4" sqref="F4"/>
    </sheetView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2.28515625" style="3" customWidth="1"/>
    <col min="6" max="6" width="19.7109375" style="3" customWidth="1"/>
    <col min="7" max="7" width="14.140625" style="3" customWidth="1"/>
    <col min="8" max="16384" width="9.140625" style="3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4" t="s">
        <v>1</v>
      </c>
      <c r="B3" s="5"/>
      <c r="C3" s="6" t="s">
        <v>2</v>
      </c>
      <c r="D3" s="6"/>
      <c r="E3" s="6"/>
      <c r="F3" s="7" t="s">
        <v>3</v>
      </c>
      <c r="G3" s="8"/>
    </row>
    <row r="4" spans="1:57" ht="12.95" customHeight="1" x14ac:dyDescent="0.2">
      <c r="A4" s="9"/>
      <c r="B4" s="10"/>
      <c r="C4" s="11" t="s">
        <v>168</v>
      </c>
      <c r="D4" s="12"/>
      <c r="E4" s="12"/>
      <c r="F4" s="13"/>
      <c r="G4" s="14"/>
    </row>
    <row r="5" spans="1:57" ht="12.95" customHeight="1" x14ac:dyDescent="0.2">
      <c r="A5" s="15" t="s">
        <v>5</v>
      </c>
      <c r="B5" s="16"/>
      <c r="C5" s="17" t="s">
        <v>6</v>
      </c>
      <c r="D5" s="17"/>
      <c r="E5" s="17"/>
      <c r="F5" s="18" t="s">
        <v>7</v>
      </c>
      <c r="G5" s="19"/>
    </row>
    <row r="6" spans="1:57" ht="12.95" customHeight="1" x14ac:dyDescent="0.2">
      <c r="A6" s="9"/>
      <c r="B6" s="10"/>
      <c r="C6" s="11" t="s">
        <v>167</v>
      </c>
      <c r="D6" s="12"/>
      <c r="E6" s="12"/>
      <c r="F6" s="20"/>
      <c r="G6" s="14"/>
    </row>
    <row r="7" spans="1:57" x14ac:dyDescent="0.2">
      <c r="A7" s="15" t="s">
        <v>8</v>
      </c>
      <c r="B7" s="17"/>
      <c r="C7" s="239" t="s">
        <v>170</v>
      </c>
      <c r="D7" s="240"/>
      <c r="E7" s="21" t="s">
        <v>9</v>
      </c>
      <c r="F7" s="22"/>
      <c r="G7" s="23">
        <v>70.62</v>
      </c>
      <c r="H7" s="24"/>
      <c r="I7" s="24"/>
    </row>
    <row r="8" spans="1:57" x14ac:dyDescent="0.2">
      <c r="A8" s="15" t="s">
        <v>10</v>
      </c>
      <c r="B8" s="17"/>
      <c r="C8" s="239" t="s">
        <v>169</v>
      </c>
      <c r="D8" s="240"/>
      <c r="E8" s="18" t="s">
        <v>11</v>
      </c>
      <c r="F8" s="17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>
        <v>17</v>
      </c>
      <c r="D9" s="27"/>
      <c r="E9" s="28" t="s">
        <v>13</v>
      </c>
      <c r="F9" s="27"/>
      <c r="G9" s="29"/>
    </row>
    <row r="10" spans="1:57" x14ac:dyDescent="0.2">
      <c r="A10" s="30" t="s">
        <v>14</v>
      </c>
      <c r="B10" s="31"/>
      <c r="C10" s="31"/>
      <c r="D10" s="31"/>
      <c r="E10" s="13" t="s">
        <v>15</v>
      </c>
      <c r="F10" s="31"/>
      <c r="G10" s="14"/>
      <c r="BA10" s="32"/>
      <c r="BB10" s="32"/>
      <c r="BC10" s="32"/>
      <c r="BD10" s="32"/>
      <c r="BE10" s="32"/>
    </row>
    <row r="11" spans="1:57" x14ac:dyDescent="0.2">
      <c r="A11" s="30"/>
      <c r="B11" s="31"/>
      <c r="C11" s="31"/>
      <c r="D11" s="31"/>
      <c r="E11" s="241"/>
      <c r="F11" s="242"/>
      <c r="G11" s="243"/>
    </row>
    <row r="12" spans="1:57" ht="28.5" customHeight="1" thickBot="1" x14ac:dyDescent="0.25">
      <c r="A12" s="33" t="s">
        <v>16</v>
      </c>
      <c r="B12" s="34"/>
      <c r="C12" s="34"/>
      <c r="D12" s="34"/>
      <c r="E12" s="35"/>
      <c r="F12" s="35"/>
      <c r="G12" s="36"/>
    </row>
    <row r="13" spans="1:57" ht="17.25" customHeight="1" thickBot="1" x14ac:dyDescent="0.25">
      <c r="A13" s="37" t="s">
        <v>17</v>
      </c>
      <c r="B13" s="38"/>
      <c r="C13" s="39"/>
      <c r="D13" s="40" t="s">
        <v>18</v>
      </c>
      <c r="E13" s="41"/>
      <c r="F13" s="41"/>
      <c r="G13" s="39"/>
    </row>
    <row r="14" spans="1:57" ht="15.95" customHeight="1" x14ac:dyDescent="0.2">
      <c r="A14" s="42"/>
      <c r="B14" s="43" t="s">
        <v>19</v>
      </c>
      <c r="C14" s="44">
        <f>Dodavka</f>
        <v>0</v>
      </c>
      <c r="D14" s="45" t="str">
        <f>Rekapitulace!A28</f>
        <v>Individuální mimostaveništní doprava</v>
      </c>
      <c r="E14" s="46"/>
      <c r="F14" s="47"/>
      <c r="G14" s="44">
        <f>Rekapitulace!I28</f>
        <v>0</v>
      </c>
    </row>
    <row r="15" spans="1:57" ht="15.95" customHeight="1" x14ac:dyDescent="0.2">
      <c r="A15" s="42" t="s">
        <v>20</v>
      </c>
      <c r="B15" s="43" t="s">
        <v>21</v>
      </c>
      <c r="C15" s="44">
        <f>Mont</f>
        <v>0</v>
      </c>
      <c r="D15" s="26" t="str">
        <f>Rekapitulace!A29</f>
        <v>Kompletační činnost zhotovitele</v>
      </c>
      <c r="E15" s="48"/>
      <c r="F15" s="49"/>
      <c r="G15" s="44">
        <f>Rekapitulace!I29</f>
        <v>0</v>
      </c>
    </row>
    <row r="16" spans="1:57" ht="15.95" customHeight="1" x14ac:dyDescent="0.2">
      <c r="A16" s="42" t="s">
        <v>22</v>
      </c>
      <c r="B16" s="43" t="s">
        <v>23</v>
      </c>
      <c r="C16" s="44">
        <f>HSV</f>
        <v>0</v>
      </c>
      <c r="D16" s="26" t="str">
        <f>Rekapitulace!A30</f>
        <v>Zařízení staveniště</v>
      </c>
      <c r="E16" s="48"/>
      <c r="F16" s="49"/>
      <c r="G16" s="44">
        <f>Rekapitulace!I30</f>
        <v>0</v>
      </c>
    </row>
    <row r="17" spans="1:7" ht="15.95" customHeight="1" x14ac:dyDescent="0.2">
      <c r="A17" s="50" t="s">
        <v>24</v>
      </c>
      <c r="B17" s="43" t="s">
        <v>25</v>
      </c>
      <c r="C17" s="44">
        <f>PSV</f>
        <v>0</v>
      </c>
      <c r="D17" s="26"/>
      <c r="E17" s="48"/>
      <c r="F17" s="49"/>
      <c r="G17" s="44"/>
    </row>
    <row r="18" spans="1:7" ht="15.95" customHeight="1" x14ac:dyDescent="0.2">
      <c r="A18" s="51" t="s">
        <v>26</v>
      </c>
      <c r="B18" s="43"/>
      <c r="C18" s="44">
        <f>SUM(C14:C17)</f>
        <v>0</v>
      </c>
      <c r="D18" s="26"/>
      <c r="E18" s="48"/>
      <c r="F18" s="49"/>
      <c r="G18" s="44"/>
    </row>
    <row r="19" spans="1:7" ht="15.95" customHeight="1" x14ac:dyDescent="0.2">
      <c r="A19" s="51"/>
      <c r="B19" s="43"/>
      <c r="C19" s="44"/>
      <c r="D19" s="26"/>
      <c r="E19" s="48"/>
      <c r="F19" s="49"/>
      <c r="G19" s="44"/>
    </row>
    <row r="20" spans="1:7" ht="15.95" customHeight="1" x14ac:dyDescent="0.2">
      <c r="A20" s="51" t="s">
        <v>27</v>
      </c>
      <c r="B20" s="43"/>
      <c r="C20" s="44">
        <f>HZS</f>
        <v>0</v>
      </c>
      <c r="D20" s="26"/>
      <c r="E20" s="48"/>
      <c r="F20" s="49"/>
      <c r="G20" s="44"/>
    </row>
    <row r="21" spans="1:7" ht="15.95" customHeight="1" x14ac:dyDescent="0.2">
      <c r="A21" s="30" t="s">
        <v>28</v>
      </c>
      <c r="B21" s="31"/>
      <c r="C21" s="44">
        <f>C18+C20</f>
        <v>0</v>
      </c>
      <c r="D21" s="26" t="s">
        <v>29</v>
      </c>
      <c r="E21" s="48"/>
      <c r="F21" s="49"/>
      <c r="G21" s="44">
        <f>G22-SUM(G14:G20)</f>
        <v>0</v>
      </c>
    </row>
    <row r="22" spans="1:7" ht="15.95" customHeight="1" thickBot="1" x14ac:dyDescent="0.25">
      <c r="A22" s="26" t="s">
        <v>30</v>
      </c>
      <c r="B22" s="27"/>
      <c r="C22" s="52">
        <f>C21+G22</f>
        <v>0</v>
      </c>
      <c r="D22" s="53" t="s">
        <v>31</v>
      </c>
      <c r="E22" s="54"/>
      <c r="F22" s="55"/>
      <c r="G22" s="44">
        <f>VRN</f>
        <v>0</v>
      </c>
    </row>
    <row r="23" spans="1:7" x14ac:dyDescent="0.2">
      <c r="A23" s="4" t="s">
        <v>32</v>
      </c>
      <c r="B23" s="6"/>
      <c r="C23" s="7" t="s">
        <v>33</v>
      </c>
      <c r="D23" s="6"/>
      <c r="E23" s="7" t="s">
        <v>34</v>
      </c>
      <c r="F23" s="6"/>
      <c r="G23" s="8"/>
    </row>
    <row r="24" spans="1:7" x14ac:dyDescent="0.2">
      <c r="A24" s="15"/>
      <c r="B24" s="17"/>
      <c r="C24" s="18" t="s">
        <v>35</v>
      </c>
      <c r="D24" s="17"/>
      <c r="E24" s="18" t="s">
        <v>35</v>
      </c>
      <c r="F24" s="17"/>
      <c r="G24" s="19"/>
    </row>
    <row r="25" spans="1:7" x14ac:dyDescent="0.2">
      <c r="A25" s="30" t="s">
        <v>36</v>
      </c>
      <c r="B25" s="56"/>
      <c r="C25" s="13" t="s">
        <v>36</v>
      </c>
      <c r="D25" s="31"/>
      <c r="E25" s="13" t="s">
        <v>36</v>
      </c>
      <c r="F25" s="31"/>
      <c r="G25" s="14"/>
    </row>
    <row r="26" spans="1:7" x14ac:dyDescent="0.2">
      <c r="A26" s="30"/>
      <c r="B26" s="57"/>
      <c r="C26" s="13" t="s">
        <v>37</v>
      </c>
      <c r="D26" s="31"/>
      <c r="E26" s="13" t="s">
        <v>38</v>
      </c>
      <c r="F26" s="31"/>
      <c r="G26" s="14"/>
    </row>
    <row r="27" spans="1:7" x14ac:dyDescent="0.2">
      <c r="A27" s="30"/>
      <c r="B27" s="31"/>
      <c r="C27" s="13"/>
      <c r="D27" s="31"/>
      <c r="E27" s="13"/>
      <c r="F27" s="31"/>
      <c r="G27" s="14"/>
    </row>
    <row r="28" spans="1:7" ht="97.5" customHeight="1" x14ac:dyDescent="0.2">
      <c r="A28" s="30"/>
      <c r="B28" s="31"/>
      <c r="C28" s="13"/>
      <c r="D28" s="31"/>
      <c r="E28" s="13"/>
      <c r="F28" s="31"/>
      <c r="G28" s="14"/>
    </row>
    <row r="29" spans="1:7" x14ac:dyDescent="0.2">
      <c r="A29" s="15" t="s">
        <v>39</v>
      </c>
      <c r="B29" s="17"/>
      <c r="C29" s="58">
        <v>0</v>
      </c>
      <c r="D29" s="17" t="s">
        <v>40</v>
      </c>
      <c r="E29" s="18"/>
      <c r="F29" s="59"/>
      <c r="G29" s="19"/>
    </row>
    <row r="30" spans="1:7" x14ac:dyDescent="0.2">
      <c r="A30" s="15" t="s">
        <v>39</v>
      </c>
      <c r="B30" s="17"/>
      <c r="C30" s="58">
        <v>15</v>
      </c>
      <c r="D30" s="17" t="s">
        <v>40</v>
      </c>
      <c r="E30" s="18"/>
      <c r="F30" s="59"/>
      <c r="G30" s="19"/>
    </row>
    <row r="31" spans="1:7" x14ac:dyDescent="0.2">
      <c r="A31" s="15" t="s">
        <v>41</v>
      </c>
      <c r="B31" s="17"/>
      <c r="C31" s="58">
        <v>15</v>
      </c>
      <c r="D31" s="17" t="s">
        <v>40</v>
      </c>
      <c r="E31" s="18"/>
      <c r="F31" s="60">
        <f>ROUND(PRODUCT(F30,C31/100),0)</f>
        <v>0</v>
      </c>
      <c r="G31" s="29"/>
    </row>
    <row r="32" spans="1:7" x14ac:dyDescent="0.2">
      <c r="A32" s="15" t="s">
        <v>39</v>
      </c>
      <c r="B32" s="17"/>
      <c r="C32" s="58">
        <v>21</v>
      </c>
      <c r="D32" s="17" t="s">
        <v>40</v>
      </c>
      <c r="E32" s="18"/>
      <c r="F32" s="59">
        <f>C22</f>
        <v>0</v>
      </c>
      <c r="G32" s="19"/>
    </row>
    <row r="33" spans="1:8" x14ac:dyDescent="0.2">
      <c r="A33" s="15" t="s">
        <v>41</v>
      </c>
      <c r="B33" s="17"/>
      <c r="C33" s="58">
        <v>21</v>
      </c>
      <c r="D33" s="17" t="s">
        <v>40</v>
      </c>
      <c r="E33" s="18"/>
      <c r="F33" s="60">
        <f>ROUND(PRODUCT(F32,C33/100),0)</f>
        <v>0</v>
      </c>
      <c r="G33" s="29"/>
    </row>
    <row r="34" spans="1:8" s="66" customFormat="1" ht="19.5" customHeight="1" thickBot="1" x14ac:dyDescent="0.25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s="3" t="s">
        <v>4</v>
      </c>
    </row>
    <row r="37" spans="1:8" ht="14.25" customHeight="1" x14ac:dyDescent="0.2">
      <c r="A37" s="67"/>
      <c r="B37" s="244"/>
      <c r="C37" s="244"/>
      <c r="D37" s="244"/>
      <c r="E37" s="244"/>
      <c r="F37" s="244"/>
      <c r="G37" s="244"/>
      <c r="H37" s="3" t="s">
        <v>4</v>
      </c>
    </row>
    <row r="38" spans="1:8" ht="12.75" customHeight="1" x14ac:dyDescent="0.2">
      <c r="A38" s="68"/>
      <c r="B38" s="244"/>
      <c r="C38" s="244"/>
      <c r="D38" s="244"/>
      <c r="E38" s="244"/>
      <c r="F38" s="244"/>
      <c r="G38" s="244"/>
      <c r="H38" s="3" t="s">
        <v>4</v>
      </c>
    </row>
    <row r="39" spans="1:8" x14ac:dyDescent="0.2">
      <c r="A39" s="68"/>
      <c r="B39" s="244"/>
      <c r="C39" s="244"/>
      <c r="D39" s="244"/>
      <c r="E39" s="244"/>
      <c r="F39" s="244"/>
      <c r="G39" s="244"/>
      <c r="H39" s="3" t="s">
        <v>4</v>
      </c>
    </row>
    <row r="40" spans="1:8" x14ac:dyDescent="0.2">
      <c r="A40" s="68"/>
      <c r="B40" s="244"/>
      <c r="C40" s="244"/>
      <c r="D40" s="244"/>
      <c r="E40" s="244"/>
      <c r="F40" s="244"/>
      <c r="G40" s="244"/>
      <c r="H40" s="3" t="s">
        <v>4</v>
      </c>
    </row>
    <row r="41" spans="1:8" x14ac:dyDescent="0.2">
      <c r="A41" s="68"/>
      <c r="B41" s="244"/>
      <c r="C41" s="244"/>
      <c r="D41" s="244"/>
      <c r="E41" s="244"/>
      <c r="F41" s="244"/>
      <c r="G41" s="244"/>
      <c r="H41" s="3" t="s">
        <v>4</v>
      </c>
    </row>
    <row r="42" spans="1:8" x14ac:dyDescent="0.2">
      <c r="A42" s="68"/>
      <c r="B42" s="244"/>
      <c r="C42" s="244"/>
      <c r="D42" s="244"/>
      <c r="E42" s="244"/>
      <c r="F42" s="244"/>
      <c r="G42" s="244"/>
      <c r="H42" s="3" t="s">
        <v>4</v>
      </c>
    </row>
    <row r="43" spans="1:8" x14ac:dyDescent="0.2">
      <c r="A43" s="68"/>
      <c r="B43" s="244"/>
      <c r="C43" s="244"/>
      <c r="D43" s="244"/>
      <c r="E43" s="244"/>
      <c r="F43" s="244"/>
      <c r="G43" s="244"/>
      <c r="H43" s="3" t="s">
        <v>4</v>
      </c>
    </row>
    <row r="44" spans="1:8" x14ac:dyDescent="0.2">
      <c r="A44" s="68"/>
      <c r="B44" s="244"/>
      <c r="C44" s="244"/>
      <c r="D44" s="244"/>
      <c r="E44" s="244"/>
      <c r="F44" s="244"/>
      <c r="G44" s="244"/>
      <c r="H44" s="3" t="s">
        <v>4</v>
      </c>
    </row>
    <row r="45" spans="1:8" x14ac:dyDescent="0.2">
      <c r="A45" s="68"/>
      <c r="B45" s="244"/>
      <c r="C45" s="244"/>
      <c r="D45" s="244"/>
      <c r="E45" s="244"/>
      <c r="F45" s="244"/>
      <c r="G45" s="244"/>
      <c r="H45" s="3" t="s">
        <v>4</v>
      </c>
    </row>
    <row r="46" spans="1:8" x14ac:dyDescent="0.2">
      <c r="B46" s="238"/>
      <c r="C46" s="238"/>
      <c r="D46" s="238"/>
      <c r="E46" s="238"/>
      <c r="F46" s="238"/>
      <c r="G46" s="238"/>
    </row>
    <row r="47" spans="1:8" x14ac:dyDescent="0.2">
      <c r="B47" s="238"/>
      <c r="C47" s="238"/>
      <c r="D47" s="238"/>
      <c r="E47" s="238"/>
      <c r="F47" s="238"/>
      <c r="G47" s="238"/>
    </row>
    <row r="48" spans="1:8" x14ac:dyDescent="0.2">
      <c r="B48" s="238"/>
      <c r="C48" s="238"/>
      <c r="D48" s="238"/>
      <c r="E48" s="238"/>
      <c r="F48" s="238"/>
      <c r="G48" s="238"/>
    </row>
    <row r="49" spans="2:7" x14ac:dyDescent="0.2">
      <c r="B49" s="238"/>
      <c r="C49" s="238"/>
      <c r="D49" s="238"/>
      <c r="E49" s="238"/>
      <c r="F49" s="238"/>
      <c r="G49" s="238"/>
    </row>
    <row r="50" spans="2:7" x14ac:dyDescent="0.2">
      <c r="B50" s="238"/>
      <c r="C50" s="238"/>
      <c r="D50" s="238"/>
      <c r="E50" s="238"/>
      <c r="F50" s="238"/>
      <c r="G50" s="238"/>
    </row>
    <row r="51" spans="2:7" x14ac:dyDescent="0.2">
      <c r="B51" s="238"/>
      <c r="C51" s="238"/>
      <c r="D51" s="238"/>
      <c r="E51" s="238"/>
      <c r="F51" s="238"/>
      <c r="G51" s="238"/>
    </row>
    <row r="52" spans="2:7" x14ac:dyDescent="0.2">
      <c r="B52" s="238"/>
      <c r="C52" s="238"/>
      <c r="D52" s="238"/>
      <c r="E52" s="238"/>
      <c r="F52" s="238"/>
      <c r="G52" s="238"/>
    </row>
    <row r="53" spans="2:7" x14ac:dyDescent="0.2">
      <c r="B53" s="238"/>
      <c r="C53" s="238"/>
      <c r="D53" s="238"/>
      <c r="E53" s="238"/>
      <c r="F53" s="238"/>
      <c r="G53" s="238"/>
    </row>
    <row r="54" spans="2:7" x14ac:dyDescent="0.2">
      <c r="B54" s="238"/>
      <c r="C54" s="238"/>
      <c r="D54" s="238"/>
      <c r="E54" s="238"/>
      <c r="F54" s="238"/>
      <c r="G54" s="238"/>
    </row>
    <row r="55" spans="2:7" x14ac:dyDescent="0.2">
      <c r="B55" s="238"/>
      <c r="C55" s="238"/>
      <c r="D55" s="238"/>
      <c r="E55" s="238"/>
      <c r="F55" s="238"/>
      <c r="G55" s="238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rintOptions horizontalCentered="1"/>
  <pageMargins left="0.59055118110236227" right="0.39370078740157483" top="0.98425196850393704" bottom="0.98425196850393704" header="0.51181102362204722" footer="0.51181102362204722"/>
  <pageSetup paperSize="9" scale="99" orientation="portrait" horizontalDpi="300" verticalDpi="300" r:id="rId1"/>
  <headerFooter alignWithMargins="0">
    <oddHeader xml:space="preserve">&amp;R&amp;"Times New Roman,Obyčejné"&amp;9Veřejná zakázka: "Podatelna Ministerstva životního prostředí II"   </oddHeader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2"/>
  <sheetViews>
    <sheetView view="pageLayout" zoomScaleNormal="100" workbookViewId="0">
      <selection activeCell="F3" sqref="F3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 x14ac:dyDescent="0.2">
      <c r="A1" s="245" t="s">
        <v>5</v>
      </c>
      <c r="B1" s="246"/>
      <c r="C1" s="69" t="str">
        <f>CONCATENATE(cislostavby," ",nazevstavby)</f>
        <v xml:space="preserve"> PODATELNA MŽP</v>
      </c>
      <c r="D1" s="70"/>
      <c r="E1" s="71"/>
      <c r="F1" s="70"/>
      <c r="G1" s="70"/>
      <c r="H1" s="72"/>
      <c r="I1" s="73"/>
    </row>
    <row r="2" spans="1:9" ht="13.5" thickBot="1" x14ac:dyDescent="0.25">
      <c r="A2" s="247" t="s">
        <v>1</v>
      </c>
      <c r="B2" s="248"/>
      <c r="C2" s="74" t="str">
        <f>CONCATENATE(cisloobjektu," ",nazevobjektu)</f>
        <v xml:space="preserve"> VRŠOVICKÁ 1442/65, PRAHA 10 - VRŠOVICE</v>
      </c>
      <c r="D2" s="75"/>
      <c r="E2" s="76"/>
      <c r="F2" s="75"/>
      <c r="G2" s="249"/>
      <c r="H2" s="249"/>
      <c r="I2" s="250"/>
    </row>
    <row r="3" spans="1:9" ht="13.5" thickTop="1" x14ac:dyDescent="0.2"/>
    <row r="4" spans="1:9" ht="19.5" customHeight="1" x14ac:dyDescent="0.25">
      <c r="A4" s="77" t="s">
        <v>44</v>
      </c>
      <c r="B4" s="1"/>
      <c r="C4" s="1"/>
      <c r="D4" s="1"/>
      <c r="E4" s="1"/>
      <c r="F4" s="1"/>
      <c r="G4" s="1"/>
      <c r="H4" s="1"/>
      <c r="I4" s="1"/>
    </row>
    <row r="5" spans="1:9" ht="13.5" thickBot="1" x14ac:dyDescent="0.25"/>
    <row r="6" spans="1:9" s="31" customFormat="1" ht="13.5" thickBot="1" x14ac:dyDescent="0.25">
      <c r="A6" s="78"/>
      <c r="B6" s="79" t="s">
        <v>45</v>
      </c>
      <c r="C6" s="79"/>
      <c r="D6" s="80"/>
      <c r="E6" s="81" t="s">
        <v>46</v>
      </c>
      <c r="F6" s="82" t="s">
        <v>47</v>
      </c>
      <c r="G6" s="82" t="s">
        <v>48</v>
      </c>
      <c r="H6" s="82" t="s">
        <v>49</v>
      </c>
      <c r="I6" s="83" t="s">
        <v>27</v>
      </c>
    </row>
    <row r="7" spans="1:9" s="31" customFormat="1" x14ac:dyDescent="0.2">
      <c r="A7" s="84" t="str">
        <f>Položky!B7</f>
        <v>3</v>
      </c>
      <c r="B7" s="85" t="str">
        <f>Položky!C7</f>
        <v>Svislé a kompletní konstrukce</v>
      </c>
      <c r="C7" s="86"/>
      <c r="D7" s="87"/>
      <c r="E7" s="88">
        <f>Položky!G16</f>
        <v>0</v>
      </c>
      <c r="F7" s="89">
        <v>0</v>
      </c>
      <c r="G7" s="89">
        <v>0</v>
      </c>
      <c r="H7" s="89">
        <v>0</v>
      </c>
      <c r="I7" s="90">
        <v>0</v>
      </c>
    </row>
    <row r="8" spans="1:9" s="31" customFormat="1" x14ac:dyDescent="0.2">
      <c r="A8" s="84" t="str">
        <f>Položky!B17</f>
        <v>4</v>
      </c>
      <c r="B8" s="85" t="str">
        <f>Položky!C17</f>
        <v>Vodorovné konstrukce</v>
      </c>
      <c r="C8" s="86"/>
      <c r="D8" s="87"/>
      <c r="E8" s="88">
        <f>Položky!G20</f>
        <v>0</v>
      </c>
      <c r="F8" s="89">
        <v>0</v>
      </c>
      <c r="G8" s="89">
        <v>0</v>
      </c>
      <c r="H8" s="89">
        <v>0</v>
      </c>
      <c r="I8" s="90">
        <v>0</v>
      </c>
    </row>
    <row r="9" spans="1:9" s="31" customFormat="1" x14ac:dyDescent="0.2">
      <c r="A9" s="84" t="str">
        <f>Položky!B21</f>
        <v>61</v>
      </c>
      <c r="B9" s="85" t="str">
        <f>Položky!C21</f>
        <v>Upravy povrchů vnitřní</v>
      </c>
      <c r="C9" s="86"/>
      <c r="D9" s="87"/>
      <c r="E9" s="88">
        <f>Položky!G25</f>
        <v>0</v>
      </c>
      <c r="F9" s="89">
        <v>0</v>
      </c>
      <c r="G9" s="89">
        <v>0</v>
      </c>
      <c r="H9" s="89">
        <v>0</v>
      </c>
      <c r="I9" s="90">
        <v>0</v>
      </c>
    </row>
    <row r="10" spans="1:9" s="31" customFormat="1" x14ac:dyDescent="0.2">
      <c r="A10" s="84" t="str">
        <f>Položky!B26</f>
        <v>90</v>
      </c>
      <c r="B10" s="85" t="str">
        <f>Položky!C26</f>
        <v>Přípočty</v>
      </c>
      <c r="C10" s="86"/>
      <c r="D10" s="87"/>
      <c r="E10" s="88">
        <f>Položky!G29</f>
        <v>0</v>
      </c>
      <c r="F10" s="89">
        <v>0</v>
      </c>
      <c r="G10" s="89">
        <v>0</v>
      </c>
      <c r="H10" s="89">
        <v>0</v>
      </c>
      <c r="I10" s="90">
        <v>0</v>
      </c>
    </row>
    <row r="11" spans="1:9" s="31" customFormat="1" x14ac:dyDescent="0.2">
      <c r="A11" s="84" t="str">
        <f>Položky!B30</f>
        <v>94</v>
      </c>
      <c r="B11" s="85" t="str">
        <f>Položky!C30</f>
        <v>Lešení a stavební výtahy</v>
      </c>
      <c r="C11" s="86"/>
      <c r="D11" s="87"/>
      <c r="E11" s="88">
        <f>Položky!G32</f>
        <v>0</v>
      </c>
      <c r="F11" s="89">
        <v>0</v>
      </c>
      <c r="G11" s="89">
        <v>0</v>
      </c>
      <c r="H11" s="89">
        <v>0</v>
      </c>
      <c r="I11" s="90">
        <v>0</v>
      </c>
    </row>
    <row r="12" spans="1:9" s="31" customFormat="1" x14ac:dyDescent="0.2">
      <c r="A12" s="84" t="str">
        <f>Položky!B33</f>
        <v>95</v>
      </c>
      <c r="B12" s="85" t="str">
        <f>Položky!C33</f>
        <v>Dokončovací kce na pozem.stav.</v>
      </c>
      <c r="C12" s="86"/>
      <c r="D12" s="87"/>
      <c r="E12" s="88">
        <f>Položky!G37</f>
        <v>0</v>
      </c>
      <c r="F12" s="89">
        <v>0</v>
      </c>
      <c r="G12" s="89">
        <v>0</v>
      </c>
      <c r="H12" s="89">
        <v>0</v>
      </c>
      <c r="I12" s="90">
        <v>0</v>
      </c>
    </row>
    <row r="13" spans="1:9" s="31" customFormat="1" x14ac:dyDescent="0.2">
      <c r="A13" s="84" t="str">
        <f>Položky!B38</f>
        <v>96</v>
      </c>
      <c r="B13" s="85" t="str">
        <f>Položky!C38</f>
        <v>Bourání konstrukcí</v>
      </c>
      <c r="C13" s="86"/>
      <c r="D13" s="87"/>
      <c r="E13" s="88">
        <f>Položky!G47</f>
        <v>0</v>
      </c>
      <c r="F13" s="89">
        <v>0</v>
      </c>
      <c r="G13" s="89">
        <v>0</v>
      </c>
      <c r="H13" s="89">
        <v>0</v>
      </c>
      <c r="I13" s="90">
        <v>0</v>
      </c>
    </row>
    <row r="14" spans="1:9" s="31" customFormat="1" x14ac:dyDescent="0.2">
      <c r="A14" s="84" t="str">
        <f>Položky!B48</f>
        <v>99</v>
      </c>
      <c r="B14" s="85" t="str">
        <f>Položky!C48</f>
        <v>Staveništní přesun hmot</v>
      </c>
      <c r="C14" s="86"/>
      <c r="D14" s="87"/>
      <c r="E14" s="88">
        <f>Položky!G50</f>
        <v>0</v>
      </c>
      <c r="F14" s="89">
        <v>0</v>
      </c>
      <c r="G14" s="89">
        <v>0</v>
      </c>
      <c r="H14" s="89">
        <v>0</v>
      </c>
      <c r="I14" s="90">
        <v>0</v>
      </c>
    </row>
    <row r="15" spans="1:9" s="31" customFormat="1" x14ac:dyDescent="0.2">
      <c r="A15" s="84" t="str">
        <f>Položky!B51</f>
        <v>766</v>
      </c>
      <c r="B15" s="85" t="str">
        <f>Položky!C51</f>
        <v>Konstrukce truhlářské</v>
      </c>
      <c r="C15" s="86"/>
      <c r="D15" s="87"/>
      <c r="E15" s="88">
        <v>0</v>
      </c>
      <c r="F15" s="89">
        <f>Položky!G57</f>
        <v>0</v>
      </c>
      <c r="G15" s="89">
        <v>0</v>
      </c>
      <c r="H15" s="89">
        <v>0</v>
      </c>
      <c r="I15" s="90">
        <v>0</v>
      </c>
    </row>
    <row r="16" spans="1:9" s="31" customFormat="1" x14ac:dyDescent="0.2">
      <c r="A16" s="84" t="str">
        <f>Položky!B58</f>
        <v>767</v>
      </c>
      <c r="B16" s="85" t="str">
        <f>Položky!C58</f>
        <v>Konstrukce zámečnické</v>
      </c>
      <c r="C16" s="86"/>
      <c r="D16" s="87"/>
      <c r="E16" s="88">
        <v>0</v>
      </c>
      <c r="F16" s="89">
        <f>Položky!G66</f>
        <v>0</v>
      </c>
      <c r="G16" s="89">
        <v>0</v>
      </c>
      <c r="H16" s="89">
        <v>0</v>
      </c>
      <c r="I16" s="90">
        <v>0</v>
      </c>
    </row>
    <row r="17" spans="1:57" s="31" customFormat="1" x14ac:dyDescent="0.2">
      <c r="A17" s="84" t="str">
        <f>Položky!B67</f>
        <v>776</v>
      </c>
      <c r="B17" s="85" t="str">
        <f>Položky!C67</f>
        <v>Podlahy povlakové</v>
      </c>
      <c r="C17" s="86"/>
      <c r="D17" s="87"/>
      <c r="E17" s="88">
        <v>0</v>
      </c>
      <c r="F17" s="89">
        <f>Položky!G73</f>
        <v>0</v>
      </c>
      <c r="G17" s="89">
        <v>0</v>
      </c>
      <c r="H17" s="89">
        <v>0</v>
      </c>
      <c r="I17" s="90">
        <v>0</v>
      </c>
    </row>
    <row r="18" spans="1:57" s="31" customFormat="1" x14ac:dyDescent="0.2">
      <c r="A18" s="84" t="str">
        <f>Položky!B74</f>
        <v>777</v>
      </c>
      <c r="B18" s="85" t="str">
        <f>Položky!C74</f>
        <v>Podlahy ze syntetických hmot</v>
      </c>
      <c r="C18" s="86"/>
      <c r="D18" s="87"/>
      <c r="E18" s="88">
        <v>0</v>
      </c>
      <c r="F18" s="89">
        <f>Položky!G77</f>
        <v>0</v>
      </c>
      <c r="G18" s="89">
        <v>0</v>
      </c>
      <c r="H18" s="89">
        <v>0</v>
      </c>
      <c r="I18" s="90">
        <v>0</v>
      </c>
    </row>
    <row r="19" spans="1:57" s="31" customFormat="1" x14ac:dyDescent="0.2">
      <c r="A19" s="84" t="str">
        <f>Položky!B78</f>
        <v>784</v>
      </c>
      <c r="B19" s="85" t="str">
        <f>Položky!C78</f>
        <v>Malby</v>
      </c>
      <c r="C19" s="86"/>
      <c r="D19" s="87"/>
      <c r="E19" s="88">
        <v>0</v>
      </c>
      <c r="F19" s="89">
        <f>Položky!G81</f>
        <v>0</v>
      </c>
      <c r="G19" s="89">
        <v>0</v>
      </c>
      <c r="H19" s="89">
        <v>0</v>
      </c>
      <c r="I19" s="90">
        <v>0</v>
      </c>
    </row>
    <row r="20" spans="1:57" s="31" customFormat="1" x14ac:dyDescent="0.2">
      <c r="A20" s="84" t="str">
        <f>Položky!B82</f>
        <v>786</v>
      </c>
      <c r="B20" s="85" t="str">
        <f>Položky!C82</f>
        <v>Čalounické úpravy</v>
      </c>
      <c r="C20" s="86"/>
      <c r="D20" s="87"/>
      <c r="E20" s="88">
        <v>0</v>
      </c>
      <c r="F20" s="89">
        <f>Položky!G85</f>
        <v>0</v>
      </c>
      <c r="G20" s="89">
        <v>0</v>
      </c>
      <c r="H20" s="89">
        <v>0</v>
      </c>
      <c r="I20" s="90">
        <v>0</v>
      </c>
    </row>
    <row r="21" spans="1:57" s="31" customFormat="1" x14ac:dyDescent="0.2">
      <c r="A21" s="84" t="str">
        <f>Položky!B86</f>
        <v>M21</v>
      </c>
      <c r="B21" s="85" t="str">
        <f>Položky!C86</f>
        <v>Elektromontáže</v>
      </c>
      <c r="C21" s="86"/>
      <c r="D21" s="87"/>
      <c r="E21" s="88">
        <v>0</v>
      </c>
      <c r="F21" s="89">
        <f>Položky!G88</f>
        <v>0</v>
      </c>
      <c r="G21" s="89">
        <v>0</v>
      </c>
      <c r="H21" s="89">
        <v>0</v>
      </c>
      <c r="I21" s="90">
        <v>0</v>
      </c>
    </row>
    <row r="22" spans="1:57" s="31" customFormat="1" ht="13.5" thickBot="1" x14ac:dyDescent="0.25">
      <c r="A22" s="84" t="str">
        <f>Položky!B89</f>
        <v>M22</v>
      </c>
      <c r="B22" s="85" t="str">
        <f>Položky!C89</f>
        <v>Montáž sdělovací a zabezp.tech</v>
      </c>
      <c r="C22" s="86"/>
      <c r="D22" s="87"/>
      <c r="E22" s="88">
        <v>0</v>
      </c>
      <c r="F22" s="89">
        <f>Položky!G94</f>
        <v>0</v>
      </c>
      <c r="G22" s="89">
        <v>0</v>
      </c>
      <c r="H22" s="89">
        <v>0</v>
      </c>
      <c r="I22" s="90">
        <v>0</v>
      </c>
    </row>
    <row r="23" spans="1:57" s="96" customFormat="1" ht="13.5" thickBot="1" x14ac:dyDescent="0.25">
      <c r="A23" s="91"/>
      <c r="B23" s="79" t="s">
        <v>50</v>
      </c>
      <c r="C23" s="79"/>
      <c r="D23" s="92"/>
      <c r="E23" s="93">
        <f>SUM(E7:E22)</f>
        <v>0</v>
      </c>
      <c r="F23" s="94">
        <f>SUM(F7:F22)</f>
        <v>0</v>
      </c>
      <c r="G23" s="94">
        <f>SUM(G7:G22)</f>
        <v>0</v>
      </c>
      <c r="H23" s="94">
        <f>SUM(H7:H22)</f>
        <v>0</v>
      </c>
      <c r="I23" s="95">
        <f>SUM(I7:I22)</f>
        <v>0</v>
      </c>
    </row>
    <row r="24" spans="1:57" x14ac:dyDescent="0.2">
      <c r="A24" s="86"/>
      <c r="B24" s="86"/>
      <c r="C24" s="86"/>
      <c r="D24" s="86"/>
      <c r="E24" s="86"/>
      <c r="F24" s="86"/>
      <c r="G24" s="86"/>
      <c r="H24" s="86"/>
      <c r="I24" s="86"/>
    </row>
    <row r="25" spans="1:57" ht="19.5" customHeight="1" x14ac:dyDescent="0.25">
      <c r="A25" s="97" t="s">
        <v>51</v>
      </c>
      <c r="B25" s="97"/>
      <c r="C25" s="97"/>
      <c r="D25" s="97"/>
      <c r="E25" s="97"/>
      <c r="F25" s="97"/>
      <c r="G25" s="98"/>
      <c r="H25" s="97"/>
      <c r="I25" s="97"/>
      <c r="BA25" s="32"/>
      <c r="BB25" s="32"/>
      <c r="BC25" s="32"/>
      <c r="BD25" s="32"/>
      <c r="BE25" s="32"/>
    </row>
    <row r="26" spans="1:57" ht="13.5" thickBot="1" x14ac:dyDescent="0.25">
      <c r="A26" s="99"/>
      <c r="B26" s="99"/>
      <c r="C26" s="99"/>
      <c r="D26" s="99"/>
      <c r="E26" s="99"/>
      <c r="F26" s="99"/>
      <c r="G26" s="99"/>
      <c r="H26" s="99"/>
      <c r="I26" s="99"/>
    </row>
    <row r="27" spans="1:57" x14ac:dyDescent="0.2">
      <c r="A27" s="100" t="s">
        <v>52</v>
      </c>
      <c r="B27" s="101"/>
      <c r="C27" s="101"/>
      <c r="D27" s="102"/>
      <c r="E27" s="103" t="s">
        <v>53</v>
      </c>
      <c r="F27" s="104" t="s">
        <v>54</v>
      </c>
      <c r="G27" s="105" t="s">
        <v>55</v>
      </c>
      <c r="H27" s="106"/>
      <c r="I27" s="107" t="s">
        <v>53</v>
      </c>
    </row>
    <row r="28" spans="1:57" x14ac:dyDescent="0.2">
      <c r="A28" s="108" t="s">
        <v>163</v>
      </c>
      <c r="B28" s="109"/>
      <c r="C28" s="109"/>
      <c r="D28" s="110"/>
      <c r="E28" s="111" t="s">
        <v>164</v>
      </c>
      <c r="F28" s="112">
        <v>0</v>
      </c>
      <c r="G28" s="113">
        <f>CHOOSE(BA28+1,HSV+PSV,HSV+PSV+Mont,HSV+PSV+Dodavka+Mont,HSV,PSV,Mont,Dodavka,Mont+Dodavka,0)</f>
        <v>0</v>
      </c>
      <c r="H28" s="114"/>
      <c r="I28" s="115">
        <f>E28+F28*G28/100</f>
        <v>0</v>
      </c>
      <c r="BA28" s="3">
        <v>0</v>
      </c>
    </row>
    <row r="29" spans="1:57" x14ac:dyDescent="0.2">
      <c r="A29" s="108" t="s">
        <v>165</v>
      </c>
      <c r="B29" s="109"/>
      <c r="C29" s="109"/>
      <c r="D29" s="110"/>
      <c r="E29" s="111" t="s">
        <v>164</v>
      </c>
      <c r="F29" s="112">
        <v>0</v>
      </c>
      <c r="G29" s="113">
        <f>CHOOSE(BA29+1,HSV+PSV,HSV+PSV+Mont,HSV+PSV+Dodavka+Mont,HSV,PSV,Mont,Dodavka,Mont+Dodavka,0)</f>
        <v>0</v>
      </c>
      <c r="H29" s="114"/>
      <c r="I29" s="115">
        <f>E29+F29*G29/100</f>
        <v>0</v>
      </c>
      <c r="BA29" s="3">
        <v>0</v>
      </c>
    </row>
    <row r="30" spans="1:57" x14ac:dyDescent="0.2">
      <c r="A30" s="108" t="s">
        <v>166</v>
      </c>
      <c r="B30" s="109"/>
      <c r="C30" s="109"/>
      <c r="D30" s="110"/>
      <c r="E30" s="111" t="s">
        <v>164</v>
      </c>
      <c r="F30" s="112">
        <v>0</v>
      </c>
      <c r="G30" s="113">
        <f>CHOOSE(BA30+1,HSV+PSV,HSV+PSV+Mont,HSV+PSV+Dodavka+Mont,HSV,PSV,Mont,Dodavka,Mont+Dodavka,0)</f>
        <v>0</v>
      </c>
      <c r="H30" s="114"/>
      <c r="I30" s="115">
        <f>E30+F30*G30/100</f>
        <v>0</v>
      </c>
      <c r="BA30" s="3">
        <v>0</v>
      </c>
    </row>
    <row r="31" spans="1:57" ht="13.5" thickBot="1" x14ac:dyDescent="0.25">
      <c r="A31" s="116"/>
      <c r="B31" s="117" t="s">
        <v>56</v>
      </c>
      <c r="C31" s="118"/>
      <c r="D31" s="119"/>
      <c r="E31" s="120"/>
      <c r="F31" s="121"/>
      <c r="G31" s="121"/>
      <c r="H31" s="251">
        <f>SUM(I28:I30)</f>
        <v>0</v>
      </c>
      <c r="I31" s="252"/>
    </row>
    <row r="33" spans="2:9" x14ac:dyDescent="0.2">
      <c r="B33" s="96"/>
      <c r="F33" s="122"/>
      <c r="G33" s="123"/>
      <c r="H33" s="123"/>
      <c r="I33" s="124"/>
    </row>
    <row r="34" spans="2:9" x14ac:dyDescent="0.2">
      <c r="F34" s="122"/>
      <c r="G34" s="123"/>
      <c r="H34" s="123"/>
      <c r="I34" s="124"/>
    </row>
    <row r="35" spans="2:9" x14ac:dyDescent="0.2">
      <c r="F35" s="122"/>
      <c r="G35" s="123"/>
      <c r="H35" s="123"/>
      <c r="I35" s="124"/>
    </row>
    <row r="36" spans="2:9" x14ac:dyDescent="0.2">
      <c r="F36" s="122"/>
      <c r="G36" s="123"/>
      <c r="H36" s="123"/>
      <c r="I36" s="124"/>
    </row>
    <row r="37" spans="2:9" x14ac:dyDescent="0.2">
      <c r="F37" s="122"/>
      <c r="G37" s="123"/>
      <c r="H37" s="123"/>
      <c r="I37" s="124"/>
    </row>
    <row r="38" spans="2:9" x14ac:dyDescent="0.2">
      <c r="F38" s="122"/>
      <c r="G38" s="123"/>
      <c r="H38" s="123"/>
      <c r="I38" s="124"/>
    </row>
    <row r="39" spans="2:9" x14ac:dyDescent="0.2">
      <c r="F39" s="122"/>
      <c r="G39" s="123"/>
      <c r="H39" s="123"/>
      <c r="I39" s="124"/>
    </row>
    <row r="40" spans="2:9" x14ac:dyDescent="0.2">
      <c r="F40" s="122"/>
      <c r="G40" s="123"/>
      <c r="H40" s="123"/>
      <c r="I40" s="124"/>
    </row>
    <row r="41" spans="2:9" x14ac:dyDescent="0.2">
      <c r="F41" s="122"/>
      <c r="G41" s="123"/>
      <c r="H41" s="123"/>
      <c r="I41" s="124"/>
    </row>
    <row r="42" spans="2:9" x14ac:dyDescent="0.2">
      <c r="F42" s="122"/>
      <c r="G42" s="123"/>
      <c r="H42" s="123"/>
      <c r="I42" s="124"/>
    </row>
    <row r="43" spans="2:9" x14ac:dyDescent="0.2">
      <c r="F43" s="122"/>
      <c r="G43" s="123"/>
      <c r="H43" s="123"/>
      <c r="I43" s="124"/>
    </row>
    <row r="44" spans="2:9" x14ac:dyDescent="0.2">
      <c r="F44" s="122"/>
      <c r="G44" s="123"/>
      <c r="H44" s="123"/>
      <c r="I44" s="124"/>
    </row>
    <row r="45" spans="2:9" x14ac:dyDescent="0.2">
      <c r="F45" s="122"/>
      <c r="G45" s="123"/>
      <c r="H45" s="123"/>
      <c r="I45" s="124"/>
    </row>
    <row r="46" spans="2:9" x14ac:dyDescent="0.2">
      <c r="F46" s="122"/>
      <c r="G46" s="123"/>
      <c r="H46" s="123"/>
      <c r="I46" s="124"/>
    </row>
    <row r="47" spans="2:9" x14ac:dyDescent="0.2">
      <c r="F47" s="122"/>
      <c r="G47" s="123"/>
      <c r="H47" s="123"/>
      <c r="I47" s="124"/>
    </row>
    <row r="48" spans="2:9" x14ac:dyDescent="0.2">
      <c r="F48" s="122"/>
      <c r="G48" s="123"/>
      <c r="H48" s="123"/>
      <c r="I48" s="124"/>
    </row>
    <row r="49" spans="6:9" x14ac:dyDescent="0.2">
      <c r="F49" s="122"/>
      <c r="G49" s="123"/>
      <c r="H49" s="123"/>
      <c r="I49" s="124"/>
    </row>
    <row r="50" spans="6:9" x14ac:dyDescent="0.2">
      <c r="F50" s="122"/>
      <c r="G50" s="123"/>
      <c r="H50" s="123"/>
      <c r="I50" s="124"/>
    </row>
    <row r="51" spans="6:9" x14ac:dyDescent="0.2">
      <c r="F51" s="122"/>
      <c r="G51" s="123"/>
      <c r="H51" s="123"/>
      <c r="I51" s="124"/>
    </row>
    <row r="52" spans="6:9" x14ac:dyDescent="0.2">
      <c r="F52" s="122"/>
      <c r="G52" s="123"/>
      <c r="H52" s="123"/>
      <c r="I52" s="124"/>
    </row>
    <row r="53" spans="6:9" x14ac:dyDescent="0.2">
      <c r="F53" s="122"/>
      <c r="G53" s="123"/>
      <c r="H53" s="123"/>
      <c r="I53" s="124"/>
    </row>
    <row r="54" spans="6:9" x14ac:dyDescent="0.2">
      <c r="F54" s="122"/>
      <c r="G54" s="123"/>
      <c r="H54" s="123"/>
      <c r="I54" s="124"/>
    </row>
    <row r="55" spans="6:9" x14ac:dyDescent="0.2">
      <c r="F55" s="122"/>
      <c r="G55" s="123"/>
      <c r="H55" s="123"/>
      <c r="I55" s="124"/>
    </row>
    <row r="56" spans="6:9" x14ac:dyDescent="0.2">
      <c r="F56" s="122"/>
      <c r="G56" s="123"/>
      <c r="H56" s="123"/>
      <c r="I56" s="124"/>
    </row>
    <row r="57" spans="6:9" x14ac:dyDescent="0.2">
      <c r="F57" s="122"/>
      <c r="G57" s="123"/>
      <c r="H57" s="123"/>
      <c r="I57" s="124"/>
    </row>
    <row r="58" spans="6:9" x14ac:dyDescent="0.2">
      <c r="F58" s="122"/>
      <c r="G58" s="123"/>
      <c r="H58" s="123"/>
      <c r="I58" s="124"/>
    </row>
    <row r="59" spans="6:9" x14ac:dyDescent="0.2">
      <c r="F59" s="122"/>
      <c r="G59" s="123"/>
      <c r="H59" s="123"/>
      <c r="I59" s="124"/>
    </row>
    <row r="60" spans="6:9" x14ac:dyDescent="0.2">
      <c r="F60" s="122"/>
      <c r="G60" s="123"/>
      <c r="H60" s="123"/>
      <c r="I60" s="124"/>
    </row>
    <row r="61" spans="6:9" x14ac:dyDescent="0.2">
      <c r="F61" s="122"/>
      <c r="G61" s="123"/>
      <c r="H61" s="123"/>
      <c r="I61" s="124"/>
    </row>
    <row r="62" spans="6:9" x14ac:dyDescent="0.2">
      <c r="F62" s="122"/>
      <c r="G62" s="123"/>
      <c r="H62" s="123"/>
      <c r="I62" s="124"/>
    </row>
    <row r="63" spans="6:9" x14ac:dyDescent="0.2">
      <c r="F63" s="122"/>
      <c r="G63" s="123"/>
      <c r="H63" s="123"/>
      <c r="I63" s="124"/>
    </row>
    <row r="64" spans="6:9" x14ac:dyDescent="0.2">
      <c r="F64" s="122"/>
      <c r="G64" s="123"/>
      <c r="H64" s="123"/>
      <c r="I64" s="124"/>
    </row>
    <row r="65" spans="6:9" x14ac:dyDescent="0.2">
      <c r="F65" s="122"/>
      <c r="G65" s="123"/>
      <c r="H65" s="123"/>
      <c r="I65" s="124"/>
    </row>
    <row r="66" spans="6:9" x14ac:dyDescent="0.2">
      <c r="F66" s="122"/>
      <c r="G66" s="123"/>
      <c r="H66" s="123"/>
      <c r="I66" s="124"/>
    </row>
    <row r="67" spans="6:9" x14ac:dyDescent="0.2">
      <c r="F67" s="122"/>
      <c r="G67" s="123"/>
      <c r="H67" s="123"/>
      <c r="I67" s="124"/>
    </row>
    <row r="68" spans="6:9" x14ac:dyDescent="0.2">
      <c r="F68" s="122"/>
      <c r="G68" s="123"/>
      <c r="H68" s="123"/>
      <c r="I68" s="124"/>
    </row>
    <row r="69" spans="6:9" x14ac:dyDescent="0.2">
      <c r="F69" s="122"/>
      <c r="G69" s="123"/>
      <c r="H69" s="123"/>
      <c r="I69" s="124"/>
    </row>
    <row r="70" spans="6:9" x14ac:dyDescent="0.2">
      <c r="F70" s="122"/>
      <c r="G70" s="123"/>
      <c r="H70" s="123"/>
      <c r="I70" s="124"/>
    </row>
    <row r="71" spans="6:9" x14ac:dyDescent="0.2">
      <c r="F71" s="122"/>
      <c r="G71" s="123"/>
      <c r="H71" s="123"/>
      <c r="I71" s="124"/>
    </row>
    <row r="72" spans="6:9" x14ac:dyDescent="0.2">
      <c r="F72" s="122"/>
      <c r="G72" s="123"/>
      <c r="H72" s="123"/>
      <c r="I72" s="124"/>
    </row>
    <row r="73" spans="6:9" x14ac:dyDescent="0.2">
      <c r="F73" s="122"/>
      <c r="G73" s="123"/>
      <c r="H73" s="123"/>
      <c r="I73" s="124"/>
    </row>
    <row r="74" spans="6:9" x14ac:dyDescent="0.2">
      <c r="F74" s="122"/>
      <c r="G74" s="123"/>
      <c r="H74" s="123"/>
      <c r="I74" s="124"/>
    </row>
    <row r="75" spans="6:9" x14ac:dyDescent="0.2">
      <c r="F75" s="122"/>
      <c r="G75" s="123"/>
      <c r="H75" s="123"/>
      <c r="I75" s="124"/>
    </row>
    <row r="76" spans="6:9" x14ac:dyDescent="0.2">
      <c r="F76" s="122"/>
      <c r="G76" s="123"/>
      <c r="H76" s="123"/>
      <c r="I76" s="124"/>
    </row>
    <row r="77" spans="6:9" x14ac:dyDescent="0.2">
      <c r="F77" s="122"/>
      <c r="G77" s="123"/>
      <c r="H77" s="123"/>
      <c r="I77" s="124"/>
    </row>
    <row r="78" spans="6:9" x14ac:dyDescent="0.2">
      <c r="F78" s="122"/>
      <c r="G78" s="123"/>
      <c r="H78" s="123"/>
      <c r="I78" s="124"/>
    </row>
    <row r="79" spans="6:9" x14ac:dyDescent="0.2">
      <c r="F79" s="122"/>
      <c r="G79" s="123"/>
      <c r="H79" s="123"/>
      <c r="I79" s="124"/>
    </row>
    <row r="80" spans="6:9" x14ac:dyDescent="0.2">
      <c r="F80" s="122"/>
      <c r="G80" s="123"/>
      <c r="H80" s="123"/>
      <c r="I80" s="124"/>
    </row>
    <row r="81" spans="6:9" x14ac:dyDescent="0.2">
      <c r="F81" s="122"/>
      <c r="G81" s="123"/>
      <c r="H81" s="123"/>
      <c r="I81" s="124"/>
    </row>
    <row r="82" spans="6:9" x14ac:dyDescent="0.2">
      <c r="F82" s="122"/>
      <c r="G82" s="123"/>
      <c r="H82" s="123"/>
      <c r="I82" s="124"/>
    </row>
  </sheetData>
  <mergeCells count="4">
    <mergeCell ref="A1:B1"/>
    <mergeCell ref="A2:B2"/>
    <mergeCell ref="G2:I2"/>
    <mergeCell ref="H31:I31"/>
  </mergeCells>
  <printOptions horizontalCentered="1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&amp;R&amp;"Times New Roman,Obyčejné"&amp;9Veřejná zakázka: "Podatelna Ministerstva životního prostředí II"</oddHeader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161"/>
  <sheetViews>
    <sheetView showGridLines="0" showZeros="0" view="pageLayout" topLeftCell="A65" zoomScaleNormal="85" workbookViewId="0">
      <selection activeCell="D68" sqref="D68"/>
    </sheetView>
  </sheetViews>
  <sheetFormatPr defaultRowHeight="12.75" x14ac:dyDescent="0.2"/>
  <cols>
    <col min="1" max="1" width="4.42578125" style="125" customWidth="1"/>
    <col min="2" max="2" width="14.140625" style="125" customWidth="1"/>
    <col min="3" max="3" width="47.5703125" style="125" customWidth="1"/>
    <col min="4" max="4" width="5.5703125" style="125" customWidth="1"/>
    <col min="5" max="5" width="10" style="157" customWidth="1"/>
    <col min="6" max="6" width="11.28515625" style="125" customWidth="1"/>
    <col min="7" max="7" width="16.140625" style="125" customWidth="1"/>
    <col min="8" max="8" width="13.140625" style="125" customWidth="1"/>
    <col min="9" max="9" width="14.5703125" style="125" customWidth="1"/>
    <col min="10" max="10" width="13.140625" style="125" customWidth="1"/>
    <col min="11" max="11" width="13.5703125" style="125" customWidth="1"/>
    <col min="12" max="16384" width="9.140625" style="125"/>
  </cols>
  <sheetData>
    <row r="1" spans="1:11" ht="15" x14ac:dyDescent="0.2">
      <c r="A1" s="253" t="s">
        <v>57</v>
      </c>
      <c r="B1" s="253"/>
      <c r="C1" s="253"/>
      <c r="D1" s="253"/>
      <c r="E1" s="253"/>
      <c r="F1" s="253"/>
      <c r="G1" s="253"/>
      <c r="H1" s="253"/>
      <c r="I1" s="253"/>
    </row>
    <row r="2" spans="1:11" ht="13.5" thickBot="1" x14ac:dyDescent="0.25">
      <c r="B2" s="126"/>
      <c r="C2" s="127"/>
      <c r="D2" s="127"/>
      <c r="E2" s="128"/>
      <c r="F2" s="127"/>
      <c r="G2" s="127"/>
    </row>
    <row r="3" spans="1:11" ht="13.5" thickTop="1" x14ac:dyDescent="0.2">
      <c r="A3" s="245" t="s">
        <v>5</v>
      </c>
      <c r="B3" s="246"/>
      <c r="C3" s="69" t="str">
        <f>CONCATENATE(cislostavby," ",nazevstavby)</f>
        <v xml:space="preserve"> PODATELNA MŽP</v>
      </c>
      <c r="D3" s="70"/>
      <c r="E3" s="71"/>
      <c r="F3" s="70"/>
      <c r="G3" s="129"/>
      <c r="H3" s="130">
        <f>Rekapitulace!H1</f>
        <v>0</v>
      </c>
      <c r="I3" s="131"/>
    </row>
    <row r="4" spans="1:11" ht="13.5" thickBot="1" x14ac:dyDescent="0.25">
      <c r="A4" s="254" t="s">
        <v>1</v>
      </c>
      <c r="B4" s="248"/>
      <c r="C4" s="74" t="str">
        <f>CONCATENATE(cisloobjektu," ",nazevobjektu)</f>
        <v xml:space="preserve"> VRŠOVICKÁ 1442/65, PRAHA 10 - VRŠOVICE</v>
      </c>
      <c r="D4" s="75"/>
      <c r="E4" s="76"/>
      <c r="F4" s="75"/>
      <c r="G4" s="249"/>
      <c r="H4" s="249"/>
      <c r="I4" s="250"/>
    </row>
    <row r="5" spans="1:11" ht="13.5" thickTop="1" x14ac:dyDescent="0.2">
      <c r="A5" s="132"/>
      <c r="B5" s="133"/>
      <c r="C5" s="133"/>
      <c r="D5" s="133"/>
      <c r="E5" s="134"/>
      <c r="F5" s="133"/>
      <c r="G5" s="135"/>
      <c r="H5" s="133"/>
      <c r="I5" s="133"/>
    </row>
    <row r="6" spans="1:11" x14ac:dyDescent="0.2">
      <c r="A6" s="136" t="s">
        <v>58</v>
      </c>
      <c r="B6" s="137" t="s">
        <v>59</v>
      </c>
      <c r="C6" s="137" t="s">
        <v>60</v>
      </c>
      <c r="D6" s="137" t="s">
        <v>61</v>
      </c>
      <c r="E6" s="138" t="s">
        <v>62</v>
      </c>
      <c r="F6" s="137" t="s">
        <v>63</v>
      </c>
      <c r="G6" s="139" t="s">
        <v>64</v>
      </c>
      <c r="H6" s="140" t="s">
        <v>65</v>
      </c>
      <c r="I6" s="140" t="s">
        <v>66</v>
      </c>
      <c r="J6" s="140" t="s">
        <v>67</v>
      </c>
      <c r="K6" s="140" t="s">
        <v>68</v>
      </c>
    </row>
    <row r="7" spans="1:11" x14ac:dyDescent="0.2">
      <c r="A7" s="141" t="s">
        <v>69</v>
      </c>
      <c r="B7" s="142" t="s">
        <v>72</v>
      </c>
      <c r="C7" s="143" t="s">
        <v>73</v>
      </c>
      <c r="D7" s="144"/>
      <c r="E7" s="145"/>
      <c r="F7" s="145"/>
      <c r="G7" s="146"/>
      <c r="H7" s="147"/>
      <c r="I7" s="147"/>
      <c r="J7" s="147"/>
      <c r="K7" s="147"/>
    </row>
    <row r="8" spans="1:11" s="170" customFormat="1" x14ac:dyDescent="0.2">
      <c r="A8" s="163">
        <v>1</v>
      </c>
      <c r="B8" s="214" t="s">
        <v>171</v>
      </c>
      <c r="C8" s="215" t="s">
        <v>74</v>
      </c>
      <c r="D8" s="237" t="s">
        <v>75</v>
      </c>
      <c r="E8" s="216">
        <v>4.6985999999999999</v>
      </c>
      <c r="F8" s="216"/>
      <c r="G8" s="168">
        <f>CEILING(E8*F8,1)</f>
        <v>0</v>
      </c>
      <c r="H8" s="218">
        <v>0.17646000000000001</v>
      </c>
      <c r="I8" s="169">
        <f t="shared" ref="I8:I15" si="0">E8*H8</f>
        <v>0.82911495599999996</v>
      </c>
      <c r="J8" s="169">
        <v>0</v>
      </c>
      <c r="K8" s="169">
        <f t="shared" ref="K8:K15" si="1">E8*J8</f>
        <v>0</v>
      </c>
    </row>
    <row r="9" spans="1:11" s="170" customFormat="1" x14ac:dyDescent="0.2">
      <c r="A9" s="163">
        <v>2</v>
      </c>
      <c r="B9" s="214" t="s">
        <v>172</v>
      </c>
      <c r="C9" s="215" t="s">
        <v>76</v>
      </c>
      <c r="D9" s="237" t="s">
        <v>77</v>
      </c>
      <c r="E9" s="216">
        <v>6.28</v>
      </c>
      <c r="F9" s="216"/>
      <c r="G9" s="168">
        <f t="shared" ref="G9:G15" si="2">CEILING(E9*F9,1)</f>
        <v>0</v>
      </c>
      <c r="H9" s="218">
        <v>1.0200000000000001E-3</v>
      </c>
      <c r="I9" s="169">
        <f t="shared" si="0"/>
        <v>6.4056000000000009E-3</v>
      </c>
      <c r="J9" s="169">
        <v>0</v>
      </c>
      <c r="K9" s="169">
        <f t="shared" si="1"/>
        <v>0</v>
      </c>
    </row>
    <row r="10" spans="1:11" s="170" customFormat="1" x14ac:dyDescent="0.2">
      <c r="A10" s="163">
        <v>3</v>
      </c>
      <c r="B10" s="214" t="s">
        <v>173</v>
      </c>
      <c r="C10" s="215" t="s">
        <v>79</v>
      </c>
      <c r="D10" s="237" t="s">
        <v>78</v>
      </c>
      <c r="E10" s="216">
        <v>1</v>
      </c>
      <c r="F10" s="216"/>
      <c r="G10" s="168">
        <f t="shared" si="2"/>
        <v>0</v>
      </c>
      <c r="H10" s="218">
        <v>3.952E-2</v>
      </c>
      <c r="I10" s="169">
        <f t="shared" si="0"/>
        <v>3.952E-2</v>
      </c>
      <c r="J10" s="169">
        <v>0</v>
      </c>
      <c r="K10" s="169">
        <f t="shared" si="1"/>
        <v>0</v>
      </c>
    </row>
    <row r="11" spans="1:11" s="170" customFormat="1" x14ac:dyDescent="0.2">
      <c r="A11" s="163">
        <v>4</v>
      </c>
      <c r="B11" s="214" t="s">
        <v>492</v>
      </c>
      <c r="C11" s="215" t="s">
        <v>493</v>
      </c>
      <c r="D11" s="237" t="s">
        <v>75</v>
      </c>
      <c r="E11" s="216">
        <v>5.3362999999999996</v>
      </c>
      <c r="F11" s="216"/>
      <c r="G11" s="168">
        <f t="shared" si="2"/>
        <v>0</v>
      </c>
      <c r="H11" s="218">
        <v>4.7809999999999998E-2</v>
      </c>
      <c r="I11" s="169">
        <f t="shared" si="0"/>
        <v>0.25512850299999995</v>
      </c>
      <c r="J11" s="169">
        <v>0</v>
      </c>
      <c r="K11" s="169">
        <f t="shared" si="1"/>
        <v>0</v>
      </c>
    </row>
    <row r="12" spans="1:11" s="170" customFormat="1" x14ac:dyDescent="0.2">
      <c r="A12" s="163">
        <v>5</v>
      </c>
      <c r="B12" s="214" t="s">
        <v>494</v>
      </c>
      <c r="C12" s="215" t="s">
        <v>495</v>
      </c>
      <c r="D12" s="237" t="s">
        <v>70</v>
      </c>
      <c r="E12" s="216">
        <v>1</v>
      </c>
      <c r="F12" s="216"/>
      <c r="G12" s="168">
        <f t="shared" si="2"/>
        <v>0</v>
      </c>
      <c r="H12" s="218">
        <v>0</v>
      </c>
      <c r="I12" s="169">
        <f t="shared" si="0"/>
        <v>0</v>
      </c>
      <c r="J12" s="169">
        <v>0</v>
      </c>
      <c r="K12" s="169">
        <f t="shared" si="1"/>
        <v>0</v>
      </c>
    </row>
    <row r="13" spans="1:11" s="170" customFormat="1" x14ac:dyDescent="0.2">
      <c r="A13" s="163">
        <v>6</v>
      </c>
      <c r="B13" s="214" t="s">
        <v>496</v>
      </c>
      <c r="C13" s="215" t="s">
        <v>497</v>
      </c>
      <c r="D13" s="237" t="s">
        <v>77</v>
      </c>
      <c r="E13" s="216">
        <v>2.25</v>
      </c>
      <c r="F13" s="216"/>
      <c r="G13" s="168">
        <f t="shared" si="2"/>
        <v>0</v>
      </c>
      <c r="H13" s="218">
        <v>0</v>
      </c>
      <c r="I13" s="169">
        <f t="shared" si="0"/>
        <v>0</v>
      </c>
      <c r="J13" s="169"/>
      <c r="K13" s="169"/>
    </row>
    <row r="14" spans="1:11" s="170" customFormat="1" x14ac:dyDescent="0.2">
      <c r="A14" s="163">
        <v>7</v>
      </c>
      <c r="B14" s="214" t="s">
        <v>174</v>
      </c>
      <c r="C14" s="215" t="s">
        <v>80</v>
      </c>
      <c r="D14" s="237" t="s">
        <v>75</v>
      </c>
      <c r="E14" s="216">
        <v>1.8084</v>
      </c>
      <c r="F14" s="216"/>
      <c r="G14" s="168">
        <f t="shared" si="2"/>
        <v>0</v>
      </c>
      <c r="H14" s="218">
        <v>1.2699999999999999E-2</v>
      </c>
      <c r="I14" s="169">
        <f t="shared" si="0"/>
        <v>2.296668E-2</v>
      </c>
      <c r="J14" s="169"/>
      <c r="K14" s="169"/>
    </row>
    <row r="15" spans="1:11" s="170" customFormat="1" x14ac:dyDescent="0.2">
      <c r="A15" s="163">
        <v>8</v>
      </c>
      <c r="B15" s="214" t="s">
        <v>175</v>
      </c>
      <c r="C15" s="215" t="s">
        <v>81</v>
      </c>
      <c r="D15" s="237" t="s">
        <v>82</v>
      </c>
      <c r="E15" s="216">
        <v>0.13189999999999999</v>
      </c>
      <c r="F15" s="216"/>
      <c r="G15" s="168">
        <f t="shared" si="2"/>
        <v>0</v>
      </c>
      <c r="H15" s="218">
        <v>1.9934799999999999</v>
      </c>
      <c r="I15" s="169">
        <f t="shared" si="0"/>
        <v>0.26294001199999995</v>
      </c>
      <c r="J15" s="169">
        <v>0</v>
      </c>
      <c r="K15" s="169">
        <f t="shared" si="1"/>
        <v>0</v>
      </c>
    </row>
    <row r="16" spans="1:11" s="170" customFormat="1" x14ac:dyDescent="0.2">
      <c r="A16" s="171"/>
      <c r="B16" s="172" t="s">
        <v>71</v>
      </c>
      <c r="C16" s="173" t="str">
        <f>CONCATENATE(B7," ",C7)</f>
        <v>3 Svislé a kompletní konstrukce</v>
      </c>
      <c r="D16" s="171"/>
      <c r="E16" s="174"/>
      <c r="F16" s="174"/>
      <c r="G16" s="175">
        <f>SUM(G7:G15)</f>
        <v>0</v>
      </c>
      <c r="H16" s="176"/>
      <c r="I16" s="177">
        <f>SUM(I7:I15)</f>
        <v>1.4160757509999997</v>
      </c>
      <c r="J16" s="176"/>
      <c r="K16" s="177">
        <f>SUM(K7:K15)</f>
        <v>0</v>
      </c>
    </row>
    <row r="17" spans="1:11" s="170" customFormat="1" x14ac:dyDescent="0.2">
      <c r="A17" s="178" t="s">
        <v>69</v>
      </c>
      <c r="B17" s="179" t="s">
        <v>83</v>
      </c>
      <c r="C17" s="180" t="s">
        <v>84</v>
      </c>
      <c r="D17" s="163"/>
      <c r="E17" s="181"/>
      <c r="F17" s="181"/>
      <c r="G17" s="182"/>
      <c r="H17" s="183"/>
      <c r="I17" s="183"/>
      <c r="J17" s="183"/>
      <c r="K17" s="183"/>
    </row>
    <row r="18" spans="1:11" s="170" customFormat="1" x14ac:dyDescent="0.2">
      <c r="A18" s="163">
        <v>9</v>
      </c>
      <c r="B18" s="164" t="s">
        <v>176</v>
      </c>
      <c r="C18" s="165" t="s">
        <v>85</v>
      </c>
      <c r="D18" s="166" t="s">
        <v>75</v>
      </c>
      <c r="E18" s="167">
        <v>60.51</v>
      </c>
      <c r="F18" s="167"/>
      <c r="G18" s="168">
        <f t="shared" ref="G18" si="3">CEILING(E18*F18,1)</f>
        <v>0</v>
      </c>
      <c r="H18" s="169">
        <v>9.6299999999999997E-3</v>
      </c>
      <c r="I18" s="169">
        <f>E18*H18</f>
        <v>0.58271129999999993</v>
      </c>
      <c r="J18" s="169">
        <v>0</v>
      </c>
      <c r="K18" s="169">
        <f>E18*J18</f>
        <v>0</v>
      </c>
    </row>
    <row r="19" spans="1:11" s="170" customFormat="1" x14ac:dyDescent="0.2">
      <c r="A19" s="163">
        <v>10</v>
      </c>
      <c r="B19" s="214" t="s">
        <v>498</v>
      </c>
      <c r="C19" s="215" t="s">
        <v>499</v>
      </c>
      <c r="D19" s="237" t="s">
        <v>75</v>
      </c>
      <c r="E19" s="216">
        <v>17.61</v>
      </c>
      <c r="F19" s="216"/>
      <c r="G19" s="217">
        <f>E19*F19</f>
        <v>0</v>
      </c>
      <c r="H19" s="218">
        <v>1.1820000000000001E-2</v>
      </c>
      <c r="I19" s="218">
        <f>E19*H19</f>
        <v>0.20815020000000001</v>
      </c>
      <c r="J19" s="218">
        <v>0</v>
      </c>
      <c r="K19" s="218">
        <f>E19*J19</f>
        <v>0</v>
      </c>
    </row>
    <row r="20" spans="1:11" s="170" customFormat="1" x14ac:dyDescent="0.2">
      <c r="A20" s="171"/>
      <c r="B20" s="172" t="s">
        <v>71</v>
      </c>
      <c r="C20" s="173" t="str">
        <f>CONCATENATE(B17," ",C17)</f>
        <v>4 Vodorovné konstrukce</v>
      </c>
      <c r="D20" s="171"/>
      <c r="E20" s="174"/>
      <c r="F20" s="174"/>
      <c r="G20" s="175">
        <f>SUM(G17:G19)</f>
        <v>0</v>
      </c>
      <c r="H20" s="176"/>
      <c r="I20" s="177">
        <f>SUM(I17:I19)</f>
        <v>0.79086149999999988</v>
      </c>
      <c r="J20" s="176"/>
      <c r="K20" s="177">
        <f>SUM(K17:K18)</f>
        <v>0</v>
      </c>
    </row>
    <row r="21" spans="1:11" s="170" customFormat="1" x14ac:dyDescent="0.2">
      <c r="A21" s="178" t="s">
        <v>69</v>
      </c>
      <c r="B21" s="179" t="s">
        <v>86</v>
      </c>
      <c r="C21" s="180" t="s">
        <v>87</v>
      </c>
      <c r="D21" s="163"/>
      <c r="E21" s="181"/>
      <c r="F21" s="181"/>
      <c r="G21" s="182"/>
      <c r="H21" s="183"/>
      <c r="I21" s="183"/>
      <c r="J21" s="183"/>
      <c r="K21" s="183"/>
    </row>
    <row r="22" spans="1:11" s="170" customFormat="1" x14ac:dyDescent="0.2">
      <c r="A22" s="163">
        <v>11</v>
      </c>
      <c r="B22" s="164" t="s">
        <v>177</v>
      </c>
      <c r="C22" s="165" t="s">
        <v>88</v>
      </c>
      <c r="D22" s="166" t="s">
        <v>75</v>
      </c>
      <c r="E22" s="167">
        <v>69.34</v>
      </c>
      <c r="F22" s="167"/>
      <c r="G22" s="168">
        <f t="shared" ref="G22:G24" si="4">CEILING(E22*F22,1)</f>
        <v>0</v>
      </c>
      <c r="H22" s="169">
        <v>4.0000000000000003E-5</v>
      </c>
      <c r="I22" s="169">
        <f>E22*H22</f>
        <v>2.7736000000000002E-3</v>
      </c>
      <c r="J22" s="169">
        <v>0</v>
      </c>
      <c r="K22" s="169">
        <f>E22*J22</f>
        <v>0</v>
      </c>
    </row>
    <row r="23" spans="1:11" s="170" customFormat="1" x14ac:dyDescent="0.2">
      <c r="A23" s="163">
        <v>12</v>
      </c>
      <c r="B23" s="164" t="s">
        <v>178</v>
      </c>
      <c r="C23" s="165" t="s">
        <v>89</v>
      </c>
      <c r="D23" s="166" t="s">
        <v>75</v>
      </c>
      <c r="E23" s="167">
        <v>20.07</v>
      </c>
      <c r="F23" s="167"/>
      <c r="G23" s="168">
        <f t="shared" si="4"/>
        <v>0</v>
      </c>
      <c r="H23" s="169">
        <v>2.7980000000000001E-2</v>
      </c>
      <c r="I23" s="169">
        <f>E23*H23</f>
        <v>0.56155860000000002</v>
      </c>
      <c r="J23" s="169">
        <v>0</v>
      </c>
      <c r="K23" s="169">
        <f>E23*J23</f>
        <v>0</v>
      </c>
    </row>
    <row r="24" spans="1:11" s="170" customFormat="1" x14ac:dyDescent="0.2">
      <c r="A24" s="163">
        <v>13</v>
      </c>
      <c r="B24" s="164" t="s">
        <v>179</v>
      </c>
      <c r="C24" s="165" t="s">
        <v>90</v>
      </c>
      <c r="D24" s="166" t="s">
        <v>77</v>
      </c>
      <c r="E24" s="167">
        <v>7.52</v>
      </c>
      <c r="F24" s="167"/>
      <c r="G24" s="168">
        <f t="shared" si="4"/>
        <v>0</v>
      </c>
      <c r="H24" s="169">
        <v>4.3099999999999996E-3</v>
      </c>
      <c r="I24" s="169">
        <f>E24*H24</f>
        <v>3.2411199999999994E-2</v>
      </c>
      <c r="J24" s="169">
        <v>0</v>
      </c>
      <c r="K24" s="169">
        <f>E24*J24</f>
        <v>0</v>
      </c>
    </row>
    <row r="25" spans="1:11" s="170" customFormat="1" x14ac:dyDescent="0.2">
      <c r="A25" s="171"/>
      <c r="B25" s="172" t="s">
        <v>71</v>
      </c>
      <c r="C25" s="173" t="str">
        <f>CONCATENATE(B21," ",C21)</f>
        <v>61 Upravy povrchů vnitřní</v>
      </c>
      <c r="D25" s="171"/>
      <c r="E25" s="174"/>
      <c r="F25" s="174"/>
      <c r="G25" s="175">
        <f>SUM(G21:G24)</f>
        <v>0</v>
      </c>
      <c r="H25" s="176"/>
      <c r="I25" s="177">
        <f>SUM(I21:I24)</f>
        <v>0.59674340000000003</v>
      </c>
      <c r="J25" s="176"/>
      <c r="K25" s="177">
        <f>SUM(K21:K24)</f>
        <v>0</v>
      </c>
    </row>
    <row r="26" spans="1:11" s="170" customFormat="1" x14ac:dyDescent="0.2">
      <c r="A26" s="178" t="s">
        <v>69</v>
      </c>
      <c r="B26" s="179" t="s">
        <v>91</v>
      </c>
      <c r="C26" s="180" t="s">
        <v>92</v>
      </c>
      <c r="D26" s="163"/>
      <c r="E26" s="181"/>
      <c r="F26" s="181"/>
      <c r="G26" s="182"/>
      <c r="H26" s="183"/>
      <c r="I26" s="183"/>
      <c r="J26" s="183"/>
      <c r="K26" s="183"/>
    </row>
    <row r="27" spans="1:11" s="170" customFormat="1" ht="25.5" x14ac:dyDescent="0.2">
      <c r="A27" s="163">
        <v>14</v>
      </c>
      <c r="B27" s="164" t="s">
        <v>180</v>
      </c>
      <c r="C27" s="165" t="s">
        <v>93</v>
      </c>
      <c r="D27" s="166" t="s">
        <v>94</v>
      </c>
      <c r="E27" s="167">
        <v>50</v>
      </c>
      <c r="F27" s="167"/>
      <c r="G27" s="168">
        <f t="shared" ref="G27:G28" si="5">CEILING(E27*F27,1)</f>
        <v>0</v>
      </c>
      <c r="H27" s="169">
        <v>0</v>
      </c>
      <c r="I27" s="169">
        <f>E27*H27</f>
        <v>0</v>
      </c>
      <c r="J27" s="169">
        <v>0</v>
      </c>
      <c r="K27" s="169">
        <f>E27*J27</f>
        <v>0</v>
      </c>
    </row>
    <row r="28" spans="1:11" s="170" customFormat="1" x14ac:dyDescent="0.2">
      <c r="A28" s="163">
        <v>15</v>
      </c>
      <c r="B28" s="164" t="s">
        <v>181</v>
      </c>
      <c r="C28" s="165" t="s">
        <v>95</v>
      </c>
      <c r="D28" s="166" t="s">
        <v>96</v>
      </c>
      <c r="E28" s="167">
        <v>1</v>
      </c>
      <c r="F28" s="167"/>
      <c r="G28" s="168">
        <f t="shared" si="5"/>
        <v>0</v>
      </c>
      <c r="H28" s="169">
        <v>0</v>
      </c>
      <c r="I28" s="169">
        <f>E28*H28</f>
        <v>0</v>
      </c>
      <c r="J28" s="169">
        <v>0</v>
      </c>
      <c r="K28" s="169">
        <f>E28*J28</f>
        <v>0</v>
      </c>
    </row>
    <row r="29" spans="1:11" s="170" customFormat="1" x14ac:dyDescent="0.2">
      <c r="A29" s="171"/>
      <c r="B29" s="172" t="s">
        <v>71</v>
      </c>
      <c r="C29" s="173" t="str">
        <f>CONCATENATE(B26," ",C26)</f>
        <v>90 Přípočty</v>
      </c>
      <c r="D29" s="171"/>
      <c r="E29" s="174"/>
      <c r="F29" s="174"/>
      <c r="G29" s="175">
        <f>SUM(G26:G28)</f>
        <v>0</v>
      </c>
      <c r="H29" s="176"/>
      <c r="I29" s="177">
        <f>SUM(I26:I28)</f>
        <v>0</v>
      </c>
      <c r="J29" s="176"/>
      <c r="K29" s="177">
        <f>SUM(K26:K28)</f>
        <v>0</v>
      </c>
    </row>
    <row r="30" spans="1:11" s="170" customFormat="1" x14ac:dyDescent="0.2">
      <c r="A30" s="178" t="s">
        <v>69</v>
      </c>
      <c r="B30" s="179" t="s">
        <v>97</v>
      </c>
      <c r="C30" s="180" t="s">
        <v>98</v>
      </c>
      <c r="D30" s="163"/>
      <c r="E30" s="181"/>
      <c r="F30" s="181"/>
      <c r="G30" s="182"/>
      <c r="H30" s="183"/>
      <c r="I30" s="183"/>
      <c r="J30" s="183"/>
      <c r="K30" s="183"/>
    </row>
    <row r="31" spans="1:11" s="170" customFormat="1" x14ac:dyDescent="0.2">
      <c r="A31" s="163">
        <v>16</v>
      </c>
      <c r="B31" s="164" t="s">
        <v>182</v>
      </c>
      <c r="C31" s="165" t="s">
        <v>99</v>
      </c>
      <c r="D31" s="166" t="s">
        <v>75</v>
      </c>
      <c r="E31" s="167">
        <v>70.62</v>
      </c>
      <c r="F31" s="167"/>
      <c r="G31" s="168">
        <f t="shared" ref="G31" si="6">CEILING(E31*F31,1)</f>
        <v>0</v>
      </c>
      <c r="H31" s="169">
        <v>1.58E-3</v>
      </c>
      <c r="I31" s="169">
        <f>E31*H31</f>
        <v>0.11157960000000001</v>
      </c>
      <c r="J31" s="169">
        <v>0</v>
      </c>
      <c r="K31" s="169">
        <f>E31*J31</f>
        <v>0</v>
      </c>
    </row>
    <row r="32" spans="1:11" s="170" customFormat="1" x14ac:dyDescent="0.2">
      <c r="A32" s="171"/>
      <c r="B32" s="172" t="s">
        <v>71</v>
      </c>
      <c r="C32" s="173" t="str">
        <f>CONCATENATE(B30," ",C30)</f>
        <v>94 Lešení a stavební výtahy</v>
      </c>
      <c r="D32" s="171"/>
      <c r="E32" s="174"/>
      <c r="F32" s="174"/>
      <c r="G32" s="175">
        <f>SUM(G30:G31)</f>
        <v>0</v>
      </c>
      <c r="H32" s="176"/>
      <c r="I32" s="177">
        <f>SUM(I30:I31)</f>
        <v>0.11157960000000001</v>
      </c>
      <c r="J32" s="176"/>
      <c r="K32" s="177">
        <f>SUM(K30:K31)</f>
        <v>0</v>
      </c>
    </row>
    <row r="33" spans="1:11" s="170" customFormat="1" x14ac:dyDescent="0.2">
      <c r="A33" s="178" t="s">
        <v>69</v>
      </c>
      <c r="B33" s="179" t="s">
        <v>100</v>
      </c>
      <c r="C33" s="180" t="s">
        <v>101</v>
      </c>
      <c r="D33" s="163"/>
      <c r="E33" s="181"/>
      <c r="F33" s="181"/>
      <c r="G33" s="182"/>
      <c r="H33" s="183"/>
      <c r="I33" s="183"/>
      <c r="J33" s="183"/>
      <c r="K33" s="183"/>
    </row>
    <row r="34" spans="1:11" s="170" customFormat="1" x14ac:dyDescent="0.2">
      <c r="A34" s="163">
        <v>17</v>
      </c>
      <c r="B34" s="164" t="s">
        <v>183</v>
      </c>
      <c r="C34" s="165" t="s">
        <v>102</v>
      </c>
      <c r="D34" s="166" t="s">
        <v>75</v>
      </c>
      <c r="E34" s="167">
        <v>70.62</v>
      </c>
      <c r="F34" s="167"/>
      <c r="G34" s="168">
        <f t="shared" ref="G34:G36" si="7">CEILING(E34*F34,1)</f>
        <v>0</v>
      </c>
      <c r="H34" s="169">
        <v>4.0000000000000003E-5</v>
      </c>
      <c r="I34" s="169">
        <f>E34*H34</f>
        <v>2.8248000000000006E-3</v>
      </c>
      <c r="J34" s="169">
        <v>0</v>
      </c>
      <c r="K34" s="169">
        <f>E34*J34</f>
        <v>0</v>
      </c>
    </row>
    <row r="35" spans="1:11" s="170" customFormat="1" x14ac:dyDescent="0.2">
      <c r="A35" s="163">
        <v>18</v>
      </c>
      <c r="B35" s="164" t="s">
        <v>184</v>
      </c>
      <c r="C35" s="165" t="s">
        <v>103</v>
      </c>
      <c r="D35" s="166" t="s">
        <v>78</v>
      </c>
      <c r="E35" s="167">
        <v>1</v>
      </c>
      <c r="F35" s="167"/>
      <c r="G35" s="168">
        <f t="shared" si="7"/>
        <v>0</v>
      </c>
      <c r="H35" s="169">
        <v>2.3400000000000001E-2</v>
      </c>
      <c r="I35" s="169">
        <f>E35*H35</f>
        <v>2.3400000000000001E-2</v>
      </c>
      <c r="J35" s="169">
        <v>0</v>
      </c>
      <c r="K35" s="169">
        <f>E35*J35</f>
        <v>0</v>
      </c>
    </row>
    <row r="36" spans="1:11" s="170" customFormat="1" x14ac:dyDescent="0.2">
      <c r="A36" s="163">
        <v>19</v>
      </c>
      <c r="B36" s="164" t="s">
        <v>104</v>
      </c>
      <c r="C36" s="165" t="s">
        <v>105</v>
      </c>
      <c r="D36" s="166" t="s">
        <v>70</v>
      </c>
      <c r="E36" s="167">
        <v>1</v>
      </c>
      <c r="F36" s="167"/>
      <c r="G36" s="168">
        <f t="shared" si="7"/>
        <v>0</v>
      </c>
      <c r="H36" s="169">
        <v>0</v>
      </c>
      <c r="I36" s="169">
        <f>E36*H36</f>
        <v>0</v>
      </c>
      <c r="J36" s="169">
        <v>0</v>
      </c>
      <c r="K36" s="169">
        <f>E36*J36</f>
        <v>0</v>
      </c>
    </row>
    <row r="37" spans="1:11" s="170" customFormat="1" x14ac:dyDescent="0.2">
      <c r="A37" s="171"/>
      <c r="B37" s="172" t="s">
        <v>71</v>
      </c>
      <c r="C37" s="173" t="str">
        <f>CONCATENATE(B33," ",C33)</f>
        <v>95 Dokončovací kce na pozem.stav.</v>
      </c>
      <c r="D37" s="171"/>
      <c r="E37" s="174"/>
      <c r="F37" s="174"/>
      <c r="G37" s="175">
        <f>SUM(G33:G36)</f>
        <v>0</v>
      </c>
      <c r="H37" s="176"/>
      <c r="I37" s="177">
        <f>SUM(I33:I36)</f>
        <v>2.62248E-2</v>
      </c>
      <c r="J37" s="176"/>
      <c r="K37" s="177">
        <f>SUM(K33:K36)</f>
        <v>0</v>
      </c>
    </row>
    <row r="38" spans="1:11" s="170" customFormat="1" x14ac:dyDescent="0.2">
      <c r="A38" s="178" t="s">
        <v>69</v>
      </c>
      <c r="B38" s="179" t="s">
        <v>106</v>
      </c>
      <c r="C38" s="180" t="s">
        <v>107</v>
      </c>
      <c r="D38" s="163"/>
      <c r="E38" s="181"/>
      <c r="F38" s="181"/>
      <c r="G38" s="182"/>
      <c r="H38" s="183"/>
      <c r="I38" s="183"/>
      <c r="J38" s="183"/>
      <c r="K38" s="183"/>
    </row>
    <row r="39" spans="1:11" s="170" customFormat="1" x14ac:dyDescent="0.2">
      <c r="A39" s="163">
        <v>20</v>
      </c>
      <c r="B39" s="164" t="s">
        <v>185</v>
      </c>
      <c r="C39" s="165" t="s">
        <v>108</v>
      </c>
      <c r="D39" s="166" t="s">
        <v>82</v>
      </c>
      <c r="E39" s="167">
        <v>1.1587000000000001</v>
      </c>
      <c r="F39" s="167"/>
      <c r="G39" s="168">
        <f t="shared" ref="G39:G46" si="8">CEILING(E39*F39,1)</f>
        <v>0</v>
      </c>
      <c r="H39" s="169">
        <v>1.2800000000000001E-3</v>
      </c>
      <c r="I39" s="169">
        <f t="shared" ref="I39:I46" si="9">E39*H39</f>
        <v>1.4831360000000001E-3</v>
      </c>
      <c r="J39" s="169">
        <v>-1.8</v>
      </c>
      <c r="K39" s="169">
        <f t="shared" ref="K39:K46" si="10">E39*J39</f>
        <v>-2.0856600000000003</v>
      </c>
    </row>
    <row r="40" spans="1:11" s="170" customFormat="1" x14ac:dyDescent="0.2">
      <c r="A40" s="163">
        <v>21</v>
      </c>
      <c r="B40" s="214" t="s">
        <v>500</v>
      </c>
      <c r="C40" s="215" t="s">
        <v>501</v>
      </c>
      <c r="D40" s="237" t="s">
        <v>75</v>
      </c>
      <c r="E40" s="216">
        <v>60.51</v>
      </c>
      <c r="F40" s="216"/>
      <c r="G40" s="217">
        <f>E40*F40</f>
        <v>0</v>
      </c>
      <c r="H40" s="218">
        <v>3.3E-4</v>
      </c>
      <c r="I40" s="218">
        <f>E40*H40</f>
        <v>1.9968299999999998E-2</v>
      </c>
      <c r="J40" s="218">
        <v>-1.183E-2</v>
      </c>
      <c r="K40" s="218">
        <f>E40*J40</f>
        <v>-0.71583330000000001</v>
      </c>
    </row>
    <row r="41" spans="1:11" s="170" customFormat="1" x14ac:dyDescent="0.2">
      <c r="A41" s="163">
        <v>22</v>
      </c>
      <c r="B41" s="164" t="s">
        <v>186</v>
      </c>
      <c r="C41" s="165" t="s">
        <v>109</v>
      </c>
      <c r="D41" s="166" t="s">
        <v>78</v>
      </c>
      <c r="E41" s="167">
        <v>1</v>
      </c>
      <c r="F41" s="167"/>
      <c r="G41" s="168">
        <f t="shared" si="8"/>
        <v>0</v>
      </c>
      <c r="H41" s="169">
        <v>4.8999999999999998E-4</v>
      </c>
      <c r="I41" s="169">
        <f t="shared" si="9"/>
        <v>4.8999999999999998E-4</v>
      </c>
      <c r="J41" s="169">
        <v>-6.2E-2</v>
      </c>
      <c r="K41" s="169">
        <f t="shared" si="10"/>
        <v>-6.2E-2</v>
      </c>
    </row>
    <row r="42" spans="1:11" s="170" customFormat="1" x14ac:dyDescent="0.2">
      <c r="A42" s="163">
        <v>23</v>
      </c>
      <c r="B42" s="164" t="s">
        <v>187</v>
      </c>
      <c r="C42" s="165" t="s">
        <v>110</v>
      </c>
      <c r="D42" s="166" t="s">
        <v>77</v>
      </c>
      <c r="E42" s="167">
        <v>42.298000000000002</v>
      </c>
      <c r="F42" s="167"/>
      <c r="G42" s="168">
        <f t="shared" si="8"/>
        <v>0</v>
      </c>
      <c r="H42" s="169">
        <v>0</v>
      </c>
      <c r="I42" s="169">
        <f t="shared" si="9"/>
        <v>0</v>
      </c>
      <c r="J42" s="169">
        <v>0</v>
      </c>
      <c r="K42" s="169">
        <f t="shared" si="10"/>
        <v>0</v>
      </c>
    </row>
    <row r="43" spans="1:11" s="170" customFormat="1" x14ac:dyDescent="0.2">
      <c r="A43" s="163">
        <v>24</v>
      </c>
      <c r="B43" s="164" t="s">
        <v>188</v>
      </c>
      <c r="C43" s="165" t="s">
        <v>111</v>
      </c>
      <c r="D43" s="166" t="s">
        <v>75</v>
      </c>
      <c r="E43" s="167">
        <v>60.51</v>
      </c>
      <c r="F43" s="167"/>
      <c r="G43" s="168">
        <f t="shared" si="8"/>
        <v>0</v>
      </c>
      <c r="H43" s="169">
        <v>0</v>
      </c>
      <c r="I43" s="169">
        <f t="shared" si="9"/>
        <v>0</v>
      </c>
      <c r="J43" s="169">
        <v>-1E-3</v>
      </c>
      <c r="K43" s="169">
        <f t="shared" si="10"/>
        <v>-6.0510000000000001E-2</v>
      </c>
    </row>
    <row r="44" spans="1:11" s="170" customFormat="1" x14ac:dyDescent="0.2">
      <c r="A44" s="163">
        <v>25</v>
      </c>
      <c r="B44" s="164" t="s">
        <v>189</v>
      </c>
      <c r="C44" s="165" t="s">
        <v>112</v>
      </c>
      <c r="D44" s="166" t="s">
        <v>113</v>
      </c>
      <c r="E44" s="167">
        <v>2.9239999999999999</v>
      </c>
      <c r="F44" s="167"/>
      <c r="G44" s="168">
        <f t="shared" si="8"/>
        <v>0</v>
      </c>
      <c r="H44" s="169">
        <v>0</v>
      </c>
      <c r="I44" s="169">
        <f t="shared" si="9"/>
        <v>0</v>
      </c>
      <c r="J44" s="169">
        <v>0</v>
      </c>
      <c r="K44" s="169">
        <f t="shared" si="10"/>
        <v>0</v>
      </c>
    </row>
    <row r="45" spans="1:11" s="170" customFormat="1" x14ac:dyDescent="0.2">
      <c r="A45" s="163">
        <v>26</v>
      </c>
      <c r="B45" s="164" t="s">
        <v>190</v>
      </c>
      <c r="C45" s="165" t="s">
        <v>114</v>
      </c>
      <c r="D45" s="166" t="s">
        <v>113</v>
      </c>
      <c r="E45" s="167">
        <v>2.9239999999999999</v>
      </c>
      <c r="F45" s="167"/>
      <c r="G45" s="168">
        <f t="shared" si="8"/>
        <v>0</v>
      </c>
      <c r="H45" s="169">
        <v>0</v>
      </c>
      <c r="I45" s="169">
        <f t="shared" si="9"/>
        <v>0</v>
      </c>
      <c r="J45" s="169">
        <v>0</v>
      </c>
      <c r="K45" s="169">
        <f t="shared" si="10"/>
        <v>0</v>
      </c>
    </row>
    <row r="46" spans="1:11" s="170" customFormat="1" x14ac:dyDescent="0.2">
      <c r="A46" s="163">
        <v>27</v>
      </c>
      <c r="B46" s="164" t="s">
        <v>191</v>
      </c>
      <c r="C46" s="165" t="s">
        <v>115</v>
      </c>
      <c r="D46" s="166" t="s">
        <v>113</v>
      </c>
      <c r="E46" s="167">
        <v>2.9239999999999999</v>
      </c>
      <c r="F46" s="167"/>
      <c r="G46" s="168">
        <f t="shared" si="8"/>
        <v>0</v>
      </c>
      <c r="H46" s="169">
        <v>0</v>
      </c>
      <c r="I46" s="169">
        <f t="shared" si="9"/>
        <v>0</v>
      </c>
      <c r="J46" s="169">
        <v>0</v>
      </c>
      <c r="K46" s="169">
        <f t="shared" si="10"/>
        <v>0</v>
      </c>
    </row>
    <row r="47" spans="1:11" s="170" customFormat="1" x14ac:dyDescent="0.2">
      <c r="A47" s="171"/>
      <c r="B47" s="172" t="s">
        <v>71</v>
      </c>
      <c r="C47" s="173" t="str">
        <f>CONCATENATE(B38," ",C38)</f>
        <v>96 Bourání konstrukcí</v>
      </c>
      <c r="D47" s="171"/>
      <c r="E47" s="174"/>
      <c r="F47" s="174"/>
      <c r="G47" s="175">
        <f>SUM(G38:G46)</f>
        <v>0</v>
      </c>
      <c r="H47" s="176"/>
      <c r="I47" s="177">
        <f>SUM(I38:I46)</f>
        <v>2.1941435999999998E-2</v>
      </c>
      <c r="J47" s="176"/>
      <c r="K47" s="177">
        <f>SUM(K38:K46)</f>
        <v>-2.9240032999999999</v>
      </c>
    </row>
    <row r="48" spans="1:11" s="170" customFormat="1" x14ac:dyDescent="0.2">
      <c r="A48" s="178" t="s">
        <v>69</v>
      </c>
      <c r="B48" s="179" t="s">
        <v>116</v>
      </c>
      <c r="C48" s="180" t="s">
        <v>117</v>
      </c>
      <c r="D48" s="163"/>
      <c r="E48" s="181"/>
      <c r="F48" s="181"/>
      <c r="G48" s="182"/>
      <c r="H48" s="183"/>
      <c r="I48" s="183"/>
      <c r="J48" s="183"/>
      <c r="K48" s="183"/>
    </row>
    <row r="49" spans="1:11" s="170" customFormat="1" x14ac:dyDescent="0.2">
      <c r="A49" s="163">
        <v>28</v>
      </c>
      <c r="B49" s="164" t="s">
        <v>192</v>
      </c>
      <c r="C49" s="165" t="s">
        <v>118</v>
      </c>
      <c r="D49" s="166" t="s">
        <v>113</v>
      </c>
      <c r="E49" s="167">
        <f>I47+I37+I32+I25+I20+I16</f>
        <v>2.9634264869999996</v>
      </c>
      <c r="F49" s="167"/>
      <c r="G49" s="168">
        <f t="shared" ref="G49" si="11">CEILING(E49*F49,1)</f>
        <v>0</v>
      </c>
      <c r="H49" s="169">
        <v>0</v>
      </c>
      <c r="I49" s="169">
        <f>E49*H49</f>
        <v>0</v>
      </c>
      <c r="J49" s="169">
        <v>0</v>
      </c>
      <c r="K49" s="169">
        <f>E49*J49</f>
        <v>0</v>
      </c>
    </row>
    <row r="50" spans="1:11" s="170" customFormat="1" x14ac:dyDescent="0.2">
      <c r="A50" s="171"/>
      <c r="B50" s="172" t="s">
        <v>71</v>
      </c>
      <c r="C50" s="173" t="str">
        <f>CONCATENATE(B48," ",C48)</f>
        <v>99 Staveništní přesun hmot</v>
      </c>
      <c r="D50" s="171"/>
      <c r="E50" s="174"/>
      <c r="F50" s="174"/>
      <c r="G50" s="175">
        <f>SUM(G48:G49)</f>
        <v>0</v>
      </c>
      <c r="H50" s="176"/>
      <c r="I50" s="177">
        <f>SUM(I48:I49)</f>
        <v>0</v>
      </c>
      <c r="J50" s="176"/>
      <c r="K50" s="177">
        <f>SUM(K48:K49)</f>
        <v>0</v>
      </c>
    </row>
    <row r="51" spans="1:11" s="170" customFormat="1" x14ac:dyDescent="0.2">
      <c r="A51" s="178" t="s">
        <v>69</v>
      </c>
      <c r="B51" s="179" t="s">
        <v>119</v>
      </c>
      <c r="C51" s="180" t="s">
        <v>120</v>
      </c>
      <c r="D51" s="163"/>
      <c r="E51" s="181"/>
      <c r="F51" s="181"/>
      <c r="G51" s="182"/>
      <c r="H51" s="183"/>
      <c r="I51" s="183"/>
      <c r="J51" s="183"/>
      <c r="K51" s="183"/>
    </row>
    <row r="52" spans="1:11" s="170" customFormat="1" ht="51" x14ac:dyDescent="0.2">
      <c r="A52" s="163">
        <v>29</v>
      </c>
      <c r="B52" s="164" t="s">
        <v>121</v>
      </c>
      <c r="C52" s="165" t="s">
        <v>213</v>
      </c>
      <c r="D52" s="166" t="s">
        <v>70</v>
      </c>
      <c r="E52" s="167">
        <v>1</v>
      </c>
      <c r="F52" s="167"/>
      <c r="G52" s="168">
        <f t="shared" ref="G52:G56" si="12">CEILING(E52*F52,1)</f>
        <v>0</v>
      </c>
      <c r="H52" s="169">
        <v>2E-3</v>
      </c>
      <c r="I52" s="169">
        <f>E52*H52</f>
        <v>2E-3</v>
      </c>
      <c r="J52" s="169">
        <v>0</v>
      </c>
      <c r="K52" s="169">
        <f>E52*J52</f>
        <v>0</v>
      </c>
    </row>
    <row r="53" spans="1:11" s="170" customFormat="1" ht="51" x14ac:dyDescent="0.2">
      <c r="A53" s="163">
        <v>30</v>
      </c>
      <c r="B53" s="164" t="s">
        <v>122</v>
      </c>
      <c r="C53" s="165" t="s">
        <v>211</v>
      </c>
      <c r="D53" s="166" t="s">
        <v>70</v>
      </c>
      <c r="E53" s="167">
        <v>1</v>
      </c>
      <c r="F53" s="167"/>
      <c r="G53" s="168">
        <f t="shared" si="12"/>
        <v>0</v>
      </c>
      <c r="H53" s="169">
        <v>5.5E-2</v>
      </c>
      <c r="I53" s="169">
        <f>E53*H53</f>
        <v>5.5E-2</v>
      </c>
      <c r="J53" s="169">
        <v>0</v>
      </c>
      <c r="K53" s="169">
        <f>E53*J53</f>
        <v>0</v>
      </c>
    </row>
    <row r="54" spans="1:11" s="170" customFormat="1" ht="51" x14ac:dyDescent="0.2">
      <c r="A54" s="163">
        <v>31</v>
      </c>
      <c r="B54" s="164" t="s">
        <v>123</v>
      </c>
      <c r="C54" s="165" t="s">
        <v>212</v>
      </c>
      <c r="D54" s="166" t="s">
        <v>70</v>
      </c>
      <c r="E54" s="167">
        <v>1</v>
      </c>
      <c r="F54" s="167"/>
      <c r="G54" s="168">
        <f t="shared" si="12"/>
        <v>0</v>
      </c>
      <c r="H54" s="169">
        <v>5.0000000000000001E-3</v>
      </c>
      <c r="I54" s="169">
        <f>E54*H54</f>
        <v>5.0000000000000001E-3</v>
      </c>
      <c r="J54" s="169">
        <v>0</v>
      </c>
      <c r="K54" s="169">
        <f>E54*J54</f>
        <v>0</v>
      </c>
    </row>
    <row r="55" spans="1:11" s="170" customFormat="1" ht="38.25" x14ac:dyDescent="0.2">
      <c r="A55" s="163">
        <v>32</v>
      </c>
      <c r="B55" s="164" t="s">
        <v>124</v>
      </c>
      <c r="C55" s="165" t="s">
        <v>214</v>
      </c>
      <c r="D55" s="166" t="s">
        <v>70</v>
      </c>
      <c r="E55" s="167">
        <v>1</v>
      </c>
      <c r="F55" s="167"/>
      <c r="G55" s="168">
        <f t="shared" si="12"/>
        <v>0</v>
      </c>
      <c r="H55" s="169">
        <v>2E-3</v>
      </c>
      <c r="I55" s="169">
        <f>E55*H55</f>
        <v>2E-3</v>
      </c>
      <c r="J55" s="169">
        <v>0</v>
      </c>
      <c r="K55" s="169">
        <f>E55*J55</f>
        <v>0</v>
      </c>
    </row>
    <row r="56" spans="1:11" s="170" customFormat="1" x14ac:dyDescent="0.2">
      <c r="A56" s="163">
        <v>33</v>
      </c>
      <c r="B56" s="164" t="s">
        <v>193</v>
      </c>
      <c r="C56" s="165" t="s">
        <v>125</v>
      </c>
      <c r="D56" s="166" t="s">
        <v>113</v>
      </c>
      <c r="E56" s="167">
        <v>6.4000000000000001E-2</v>
      </c>
      <c r="F56" s="167"/>
      <c r="G56" s="168">
        <f t="shared" si="12"/>
        <v>0</v>
      </c>
      <c r="H56" s="169">
        <v>0</v>
      </c>
      <c r="I56" s="169">
        <f>E56*H56</f>
        <v>0</v>
      </c>
      <c r="J56" s="169">
        <v>0</v>
      </c>
      <c r="K56" s="169">
        <f>E56*J56</f>
        <v>0</v>
      </c>
    </row>
    <row r="57" spans="1:11" s="170" customFormat="1" x14ac:dyDescent="0.2">
      <c r="A57" s="171"/>
      <c r="B57" s="172" t="s">
        <v>71</v>
      </c>
      <c r="C57" s="173" t="str">
        <f>CONCATENATE(B51," ",C51)</f>
        <v>766 Konstrukce truhlářské</v>
      </c>
      <c r="D57" s="171"/>
      <c r="E57" s="174"/>
      <c r="F57" s="174"/>
      <c r="G57" s="175">
        <f>SUM(G51:G56)</f>
        <v>0</v>
      </c>
      <c r="H57" s="176"/>
      <c r="I57" s="177">
        <f>SUM(I51:I56)</f>
        <v>6.4000000000000001E-2</v>
      </c>
      <c r="J57" s="176"/>
      <c r="K57" s="177">
        <f>SUM(K51:K56)</f>
        <v>0</v>
      </c>
    </row>
    <row r="58" spans="1:11" s="170" customFormat="1" x14ac:dyDescent="0.2">
      <c r="A58" s="178" t="s">
        <v>69</v>
      </c>
      <c r="B58" s="179" t="s">
        <v>126</v>
      </c>
      <c r="C58" s="180" t="s">
        <v>127</v>
      </c>
      <c r="D58" s="163"/>
      <c r="E58" s="181"/>
      <c r="F58" s="181"/>
      <c r="G58" s="182"/>
      <c r="H58" s="183"/>
      <c r="I58" s="183"/>
      <c r="J58" s="183"/>
      <c r="K58" s="183"/>
    </row>
    <row r="59" spans="1:11" s="170" customFormat="1" ht="25.5" x14ac:dyDescent="0.2">
      <c r="A59" s="163">
        <v>34</v>
      </c>
      <c r="B59" s="164" t="s">
        <v>128</v>
      </c>
      <c r="C59" s="165" t="s">
        <v>205</v>
      </c>
      <c r="D59" s="166" t="s">
        <v>70</v>
      </c>
      <c r="E59" s="167">
        <v>1</v>
      </c>
      <c r="F59" s="167"/>
      <c r="G59" s="168">
        <f t="shared" ref="G59:G65" si="13">CEILING(E59*F59,1)</f>
        <v>0</v>
      </c>
      <c r="H59" s="169">
        <v>1.7000000000000001E-2</v>
      </c>
      <c r="I59" s="169">
        <f t="shared" ref="I59:I65" si="14">E59*H59</f>
        <v>1.7000000000000001E-2</v>
      </c>
      <c r="J59" s="169">
        <v>0</v>
      </c>
      <c r="K59" s="169">
        <f t="shared" ref="K59:K65" si="15">E59*J59</f>
        <v>0</v>
      </c>
    </row>
    <row r="60" spans="1:11" s="170" customFormat="1" ht="25.5" x14ac:dyDescent="0.2">
      <c r="A60" s="163">
        <v>35</v>
      </c>
      <c r="B60" s="164" t="s">
        <v>129</v>
      </c>
      <c r="C60" s="165" t="s">
        <v>206</v>
      </c>
      <c r="D60" s="166" t="s">
        <v>70</v>
      </c>
      <c r="E60" s="167">
        <v>1</v>
      </c>
      <c r="F60" s="167"/>
      <c r="G60" s="168">
        <f t="shared" si="13"/>
        <v>0</v>
      </c>
      <c r="H60" s="169">
        <v>1.7000000000000001E-2</v>
      </c>
      <c r="I60" s="169">
        <f t="shared" si="14"/>
        <v>1.7000000000000001E-2</v>
      </c>
      <c r="J60" s="169">
        <v>0</v>
      </c>
      <c r="K60" s="169">
        <f t="shared" si="15"/>
        <v>0</v>
      </c>
    </row>
    <row r="61" spans="1:11" s="170" customFormat="1" ht="38.25" x14ac:dyDescent="0.2">
      <c r="A61" s="163">
        <v>36</v>
      </c>
      <c r="B61" s="164" t="s">
        <v>130</v>
      </c>
      <c r="C61" s="165" t="s">
        <v>207</v>
      </c>
      <c r="D61" s="166" t="s">
        <v>70</v>
      </c>
      <c r="E61" s="167">
        <v>1</v>
      </c>
      <c r="F61" s="167"/>
      <c r="G61" s="168">
        <f t="shared" si="13"/>
        <v>0</v>
      </c>
      <c r="H61" s="169">
        <v>2.1999999999999999E-2</v>
      </c>
      <c r="I61" s="169">
        <f t="shared" si="14"/>
        <v>2.1999999999999999E-2</v>
      </c>
      <c r="J61" s="169">
        <v>0</v>
      </c>
      <c r="K61" s="169">
        <f t="shared" si="15"/>
        <v>0</v>
      </c>
    </row>
    <row r="62" spans="1:11" s="170" customFormat="1" x14ac:dyDescent="0.2">
      <c r="A62" s="163">
        <v>37</v>
      </c>
      <c r="B62" s="164" t="s">
        <v>131</v>
      </c>
      <c r="C62" s="165" t="s">
        <v>208</v>
      </c>
      <c r="D62" s="166" t="s">
        <v>70</v>
      </c>
      <c r="E62" s="167">
        <v>1</v>
      </c>
      <c r="F62" s="167"/>
      <c r="G62" s="168">
        <f t="shared" si="13"/>
        <v>0</v>
      </c>
      <c r="H62" s="169">
        <v>0.01</v>
      </c>
      <c r="I62" s="169">
        <f t="shared" si="14"/>
        <v>0.01</v>
      </c>
      <c r="J62" s="169">
        <v>0</v>
      </c>
      <c r="K62" s="169">
        <f t="shared" si="15"/>
        <v>0</v>
      </c>
    </row>
    <row r="63" spans="1:11" s="170" customFormat="1" ht="25.5" x14ac:dyDescent="0.2">
      <c r="A63" s="163">
        <v>38</v>
      </c>
      <c r="B63" s="164" t="s">
        <v>132</v>
      </c>
      <c r="C63" s="165" t="s">
        <v>209</v>
      </c>
      <c r="D63" s="166" t="s">
        <v>75</v>
      </c>
      <c r="E63" s="167">
        <v>67.601600000000005</v>
      </c>
      <c r="F63" s="167"/>
      <c r="G63" s="168">
        <f t="shared" si="13"/>
        <v>0</v>
      </c>
      <c r="H63" s="169">
        <v>1E-3</v>
      </c>
      <c r="I63" s="169">
        <f t="shared" si="14"/>
        <v>6.7601600000000012E-2</v>
      </c>
      <c r="J63" s="169">
        <v>0</v>
      </c>
      <c r="K63" s="169">
        <f t="shared" si="15"/>
        <v>0</v>
      </c>
    </row>
    <row r="64" spans="1:11" s="170" customFormat="1" ht="25.5" x14ac:dyDescent="0.2">
      <c r="A64" s="163">
        <v>39</v>
      </c>
      <c r="B64" s="164" t="s">
        <v>133</v>
      </c>
      <c r="C64" s="165" t="s">
        <v>210</v>
      </c>
      <c r="D64" s="166" t="s">
        <v>70</v>
      </c>
      <c r="E64" s="167">
        <v>1</v>
      </c>
      <c r="F64" s="167"/>
      <c r="G64" s="168">
        <f t="shared" si="13"/>
        <v>0</v>
      </c>
      <c r="H64" s="169">
        <v>1.2E-2</v>
      </c>
      <c r="I64" s="169">
        <f t="shared" si="14"/>
        <v>1.2E-2</v>
      </c>
      <c r="J64" s="169">
        <v>0</v>
      </c>
      <c r="K64" s="169">
        <f t="shared" si="15"/>
        <v>0</v>
      </c>
    </row>
    <row r="65" spans="1:11" s="170" customFormat="1" x14ac:dyDescent="0.2">
      <c r="A65" s="163">
        <v>40</v>
      </c>
      <c r="B65" s="164" t="s">
        <v>194</v>
      </c>
      <c r="C65" s="165" t="s">
        <v>134</v>
      </c>
      <c r="D65" s="166" t="s">
        <v>113</v>
      </c>
      <c r="E65" s="167">
        <v>0.14560000000000001</v>
      </c>
      <c r="F65" s="167"/>
      <c r="G65" s="168">
        <f t="shared" si="13"/>
        <v>0</v>
      </c>
      <c r="H65" s="169">
        <v>0</v>
      </c>
      <c r="I65" s="169">
        <f t="shared" si="14"/>
        <v>0</v>
      </c>
      <c r="J65" s="169">
        <v>0</v>
      </c>
      <c r="K65" s="169">
        <f t="shared" si="15"/>
        <v>0</v>
      </c>
    </row>
    <row r="66" spans="1:11" s="170" customFormat="1" x14ac:dyDescent="0.2">
      <c r="A66" s="171"/>
      <c r="B66" s="172" t="s">
        <v>71</v>
      </c>
      <c r="C66" s="173" t="str">
        <f>CONCATENATE(B58," ",C58)</f>
        <v>767 Konstrukce zámečnické</v>
      </c>
      <c r="D66" s="171"/>
      <c r="E66" s="174"/>
      <c r="F66" s="174"/>
      <c r="G66" s="175">
        <f>SUM(G58:G65)</f>
        <v>0</v>
      </c>
      <c r="H66" s="176"/>
      <c r="I66" s="177">
        <f>SUM(I58:I65)</f>
        <v>0.14560160000000003</v>
      </c>
      <c r="J66" s="176"/>
      <c r="K66" s="177">
        <f>SUM(K58:K65)</f>
        <v>0</v>
      </c>
    </row>
    <row r="67" spans="1:11" s="170" customFormat="1" x14ac:dyDescent="0.2">
      <c r="A67" s="178" t="s">
        <v>69</v>
      </c>
      <c r="B67" s="179" t="s">
        <v>135</v>
      </c>
      <c r="C67" s="180" t="s">
        <v>136</v>
      </c>
      <c r="D67" s="163"/>
      <c r="E67" s="181"/>
      <c r="F67" s="181"/>
      <c r="G67" s="182"/>
      <c r="H67" s="183"/>
      <c r="I67" s="183"/>
      <c r="J67" s="183"/>
      <c r="K67" s="183"/>
    </row>
    <row r="68" spans="1:11" s="170" customFormat="1" x14ac:dyDescent="0.2">
      <c r="A68" s="163">
        <v>41</v>
      </c>
      <c r="B68" s="164" t="s">
        <v>195</v>
      </c>
      <c r="C68" s="165" t="s">
        <v>137</v>
      </c>
      <c r="D68" s="166" t="s">
        <v>75</v>
      </c>
      <c r="E68" s="167">
        <v>60.51</v>
      </c>
      <c r="F68" s="167"/>
      <c r="G68" s="168">
        <f t="shared" ref="G68:G72" si="16">CEILING(E68*F68,1)</f>
        <v>0</v>
      </c>
      <c r="H68" s="169">
        <v>0</v>
      </c>
      <c r="I68" s="169">
        <f>E68*H68</f>
        <v>0</v>
      </c>
      <c r="J68" s="169">
        <v>0</v>
      </c>
      <c r="K68" s="169">
        <f>E68*J68</f>
        <v>0</v>
      </c>
    </row>
    <row r="69" spans="1:11" s="170" customFormat="1" x14ac:dyDescent="0.2">
      <c r="A69" s="163">
        <v>42</v>
      </c>
      <c r="B69" s="164" t="s">
        <v>196</v>
      </c>
      <c r="C69" s="165" t="s">
        <v>138</v>
      </c>
      <c r="D69" s="166" t="s">
        <v>77</v>
      </c>
      <c r="E69" s="167">
        <v>41.99</v>
      </c>
      <c r="F69" s="167"/>
      <c r="G69" s="168">
        <f t="shared" si="16"/>
        <v>0</v>
      </c>
      <c r="H69" s="169">
        <v>2.0000000000000002E-5</v>
      </c>
      <c r="I69" s="169">
        <f>E69*H69</f>
        <v>8.3980000000000014E-4</v>
      </c>
      <c r="J69" s="169">
        <v>0</v>
      </c>
      <c r="K69" s="169">
        <f>E69*J69</f>
        <v>0</v>
      </c>
    </row>
    <row r="70" spans="1:11" s="170" customFormat="1" x14ac:dyDescent="0.2">
      <c r="A70" s="163">
        <v>43</v>
      </c>
      <c r="B70" s="164" t="s">
        <v>197</v>
      </c>
      <c r="C70" s="165" t="s">
        <v>139</v>
      </c>
      <c r="D70" s="166" t="s">
        <v>75</v>
      </c>
      <c r="E70" s="167">
        <v>60.51</v>
      </c>
      <c r="F70" s="167"/>
      <c r="G70" s="168">
        <f t="shared" si="16"/>
        <v>0</v>
      </c>
      <c r="H70" s="169">
        <v>3.6000000000000002E-4</v>
      </c>
      <c r="I70" s="169">
        <f>E70*H70</f>
        <v>2.17836E-2</v>
      </c>
      <c r="J70" s="169">
        <v>0</v>
      </c>
      <c r="K70" s="169">
        <f>E70*J70</f>
        <v>0</v>
      </c>
    </row>
    <row r="71" spans="1:11" s="170" customFormat="1" x14ac:dyDescent="0.2">
      <c r="A71" s="163">
        <v>44</v>
      </c>
      <c r="B71" s="164">
        <v>28410102</v>
      </c>
      <c r="C71" s="165" t="s">
        <v>140</v>
      </c>
      <c r="D71" s="166" t="s">
        <v>75</v>
      </c>
      <c r="E71" s="167">
        <v>66.561000000000007</v>
      </c>
      <c r="F71" s="167"/>
      <c r="G71" s="168">
        <f t="shared" si="16"/>
        <v>0</v>
      </c>
      <c r="H71" s="169">
        <v>2.8999999999999998E-3</v>
      </c>
      <c r="I71" s="169">
        <f>E71*H71</f>
        <v>0.1930269</v>
      </c>
      <c r="J71" s="169">
        <v>0</v>
      </c>
      <c r="K71" s="169">
        <f>E71*J71</f>
        <v>0</v>
      </c>
    </row>
    <row r="72" spans="1:11" s="170" customFormat="1" x14ac:dyDescent="0.2">
      <c r="A72" s="163">
        <v>45</v>
      </c>
      <c r="B72" s="164" t="s">
        <v>198</v>
      </c>
      <c r="C72" s="165" t="s">
        <v>141</v>
      </c>
      <c r="D72" s="166" t="s">
        <v>113</v>
      </c>
      <c r="E72" s="167">
        <v>0.216</v>
      </c>
      <c r="F72" s="167"/>
      <c r="G72" s="168">
        <f t="shared" si="16"/>
        <v>0</v>
      </c>
      <c r="H72" s="169">
        <v>0</v>
      </c>
      <c r="I72" s="169">
        <f>E72*H72</f>
        <v>0</v>
      </c>
      <c r="J72" s="169">
        <v>0</v>
      </c>
      <c r="K72" s="169">
        <f>E72*J72</f>
        <v>0</v>
      </c>
    </row>
    <row r="73" spans="1:11" s="170" customFormat="1" x14ac:dyDescent="0.2">
      <c r="A73" s="171"/>
      <c r="B73" s="172" t="s">
        <v>71</v>
      </c>
      <c r="C73" s="173" t="str">
        <f>CONCATENATE(B67," ",C67)</f>
        <v>776 Podlahy povlakové</v>
      </c>
      <c r="D73" s="171"/>
      <c r="E73" s="174"/>
      <c r="F73" s="174"/>
      <c r="G73" s="175">
        <f>SUM(G67:G72)</f>
        <v>0</v>
      </c>
      <c r="H73" s="176"/>
      <c r="I73" s="177">
        <f>SUM(I67:I72)</f>
        <v>0.21565030000000002</v>
      </c>
      <c r="J73" s="176"/>
      <c r="K73" s="177">
        <f>SUM(K67:K72)</f>
        <v>0</v>
      </c>
    </row>
    <row r="74" spans="1:11" s="170" customFormat="1" x14ac:dyDescent="0.2">
      <c r="A74" s="178" t="s">
        <v>69</v>
      </c>
      <c r="B74" s="179" t="s">
        <v>142</v>
      </c>
      <c r="C74" s="180" t="s">
        <v>143</v>
      </c>
      <c r="D74" s="163"/>
      <c r="E74" s="181"/>
      <c r="F74" s="181"/>
      <c r="G74" s="182"/>
      <c r="H74" s="183"/>
      <c r="I74" s="183"/>
      <c r="J74" s="183"/>
      <c r="K74" s="183"/>
    </row>
    <row r="75" spans="1:11" s="170" customFormat="1" x14ac:dyDescent="0.2">
      <c r="A75" s="163">
        <v>46</v>
      </c>
      <c r="B75" s="164" t="s">
        <v>199</v>
      </c>
      <c r="C75" s="165" t="s">
        <v>144</v>
      </c>
      <c r="D75" s="166" t="s">
        <v>75</v>
      </c>
      <c r="E75" s="167">
        <v>60.51</v>
      </c>
      <c r="F75" s="167"/>
      <c r="G75" s="168">
        <f t="shared" ref="G75:G76" si="17">CEILING(E75*F75,1)</f>
        <v>0</v>
      </c>
      <c r="H75" s="169">
        <v>2.2000000000000001E-3</v>
      </c>
      <c r="I75" s="169">
        <f>E75*H75</f>
        <v>0.13312199999999999</v>
      </c>
      <c r="J75" s="169">
        <v>0</v>
      </c>
      <c r="K75" s="169">
        <f>E75*J75</f>
        <v>0</v>
      </c>
    </row>
    <row r="76" spans="1:11" s="170" customFormat="1" x14ac:dyDescent="0.2">
      <c r="A76" s="163">
        <v>47</v>
      </c>
      <c r="B76" s="164" t="s">
        <v>200</v>
      </c>
      <c r="C76" s="165" t="s">
        <v>145</v>
      </c>
      <c r="D76" s="166" t="s">
        <v>113</v>
      </c>
      <c r="E76" s="167">
        <v>0.13300000000000001</v>
      </c>
      <c r="F76" s="167"/>
      <c r="G76" s="168">
        <f t="shared" si="17"/>
        <v>0</v>
      </c>
      <c r="H76" s="169">
        <v>0</v>
      </c>
      <c r="I76" s="169">
        <f>E76*H76</f>
        <v>0</v>
      </c>
      <c r="J76" s="169">
        <v>0</v>
      </c>
      <c r="K76" s="169">
        <f>E76*J76</f>
        <v>0</v>
      </c>
    </row>
    <row r="77" spans="1:11" s="170" customFormat="1" x14ac:dyDescent="0.2">
      <c r="A77" s="171"/>
      <c r="B77" s="172" t="s">
        <v>71</v>
      </c>
      <c r="C77" s="173" t="str">
        <f>CONCATENATE(B74," ",C74)</f>
        <v>777 Podlahy ze syntetických hmot</v>
      </c>
      <c r="D77" s="171"/>
      <c r="E77" s="174"/>
      <c r="F77" s="174"/>
      <c r="G77" s="175">
        <f>SUM(G74:G76)</f>
        <v>0</v>
      </c>
      <c r="H77" s="176"/>
      <c r="I77" s="177">
        <f>SUM(I74:I76)</f>
        <v>0.13312199999999999</v>
      </c>
      <c r="J77" s="176"/>
      <c r="K77" s="177">
        <f>SUM(K74:K76)</f>
        <v>0</v>
      </c>
    </row>
    <row r="78" spans="1:11" s="170" customFormat="1" x14ac:dyDescent="0.2">
      <c r="A78" s="178" t="s">
        <v>69</v>
      </c>
      <c r="B78" s="179" t="s">
        <v>146</v>
      </c>
      <c r="C78" s="180" t="s">
        <v>147</v>
      </c>
      <c r="D78" s="163"/>
      <c r="E78" s="181"/>
      <c r="F78" s="181"/>
      <c r="G78" s="182"/>
      <c r="H78" s="183"/>
      <c r="I78" s="183"/>
      <c r="J78" s="183"/>
      <c r="K78" s="183"/>
    </row>
    <row r="79" spans="1:11" s="170" customFormat="1" x14ac:dyDescent="0.2">
      <c r="A79" s="163">
        <v>48</v>
      </c>
      <c r="B79" s="164" t="s">
        <v>201</v>
      </c>
      <c r="C79" s="165" t="s">
        <v>148</v>
      </c>
      <c r="D79" s="166" t="s">
        <v>75</v>
      </c>
      <c r="E79" s="167">
        <v>170.66980000000001</v>
      </c>
      <c r="F79" s="167"/>
      <c r="G79" s="168">
        <f t="shared" ref="G79:G80" si="18">CEILING(E79*F79,1)</f>
        <v>0</v>
      </c>
      <c r="H79" s="169">
        <v>6.9999999999999994E-5</v>
      </c>
      <c r="I79" s="169">
        <f>E79*H79</f>
        <v>1.1946886E-2</v>
      </c>
      <c r="J79" s="169">
        <v>0</v>
      </c>
      <c r="K79" s="169">
        <f>E79*J79</f>
        <v>0</v>
      </c>
    </row>
    <row r="80" spans="1:11" s="170" customFormat="1" x14ac:dyDescent="0.2">
      <c r="A80" s="163">
        <v>49</v>
      </c>
      <c r="B80" s="164" t="s">
        <v>202</v>
      </c>
      <c r="C80" s="165" t="s">
        <v>149</v>
      </c>
      <c r="D80" s="166" t="s">
        <v>75</v>
      </c>
      <c r="E80" s="167">
        <v>170.66980000000001</v>
      </c>
      <c r="F80" s="167"/>
      <c r="G80" s="168">
        <f t="shared" si="18"/>
        <v>0</v>
      </c>
      <c r="H80" s="169">
        <v>1.4999999999999999E-4</v>
      </c>
      <c r="I80" s="169">
        <f>E80*H80</f>
        <v>2.560047E-2</v>
      </c>
      <c r="J80" s="169">
        <v>0</v>
      </c>
      <c r="K80" s="169">
        <f>E80*J80</f>
        <v>0</v>
      </c>
    </row>
    <row r="81" spans="1:11" s="170" customFormat="1" x14ac:dyDescent="0.2">
      <c r="A81" s="171"/>
      <c r="B81" s="172" t="s">
        <v>71</v>
      </c>
      <c r="C81" s="173" t="str">
        <f>CONCATENATE(B78," ",C78)</f>
        <v>784 Malby</v>
      </c>
      <c r="D81" s="171"/>
      <c r="E81" s="174"/>
      <c r="F81" s="174"/>
      <c r="G81" s="175">
        <f>SUM(G78:G80)</f>
        <v>0</v>
      </c>
      <c r="H81" s="176"/>
      <c r="I81" s="177">
        <f>SUM(I78:I80)</f>
        <v>3.7547356000000004E-2</v>
      </c>
      <c r="J81" s="176"/>
      <c r="K81" s="177">
        <f>SUM(K78:K80)</f>
        <v>0</v>
      </c>
    </row>
    <row r="82" spans="1:11" s="170" customFormat="1" x14ac:dyDescent="0.2">
      <c r="A82" s="178" t="s">
        <v>69</v>
      </c>
      <c r="B82" s="179" t="s">
        <v>150</v>
      </c>
      <c r="C82" s="180" t="s">
        <v>151</v>
      </c>
      <c r="D82" s="163"/>
      <c r="E82" s="181"/>
      <c r="F82" s="181"/>
      <c r="G82" s="182"/>
      <c r="H82" s="183"/>
      <c r="I82" s="183"/>
      <c r="J82" s="183"/>
      <c r="K82" s="183"/>
    </row>
    <row r="83" spans="1:11" s="170" customFormat="1" x14ac:dyDescent="0.2">
      <c r="A83" s="163">
        <v>50</v>
      </c>
      <c r="B83" s="164" t="s">
        <v>203</v>
      </c>
      <c r="C83" s="165" t="s">
        <v>152</v>
      </c>
      <c r="D83" s="166" t="s">
        <v>75</v>
      </c>
      <c r="E83" s="167">
        <v>67.301599999999993</v>
      </c>
      <c r="F83" s="167"/>
      <c r="G83" s="168">
        <f t="shared" ref="G83:G84" si="19">CEILING(E83*F83,1)</f>
        <v>0</v>
      </c>
      <c r="H83" s="169">
        <v>2.6199999999999999E-3</v>
      </c>
      <c r="I83" s="169">
        <f>E83*H83</f>
        <v>0.17633019199999997</v>
      </c>
      <c r="J83" s="169">
        <v>0</v>
      </c>
      <c r="K83" s="169">
        <f>E83*J83</f>
        <v>0</v>
      </c>
    </row>
    <row r="84" spans="1:11" s="170" customFormat="1" x14ac:dyDescent="0.2">
      <c r="A84" s="163">
        <v>51</v>
      </c>
      <c r="B84" s="164" t="s">
        <v>204</v>
      </c>
      <c r="C84" s="165" t="s">
        <v>153</v>
      </c>
      <c r="D84" s="166" t="s">
        <v>113</v>
      </c>
      <c r="E84" s="167">
        <v>0.17599999999999999</v>
      </c>
      <c r="F84" s="167"/>
      <c r="G84" s="168">
        <f t="shared" si="19"/>
        <v>0</v>
      </c>
      <c r="H84" s="169">
        <v>0</v>
      </c>
      <c r="I84" s="169">
        <f>E84*H84</f>
        <v>0</v>
      </c>
      <c r="J84" s="169">
        <v>0</v>
      </c>
      <c r="K84" s="169">
        <f>E84*J84</f>
        <v>0</v>
      </c>
    </row>
    <row r="85" spans="1:11" s="170" customFormat="1" x14ac:dyDescent="0.2">
      <c r="A85" s="171"/>
      <c r="B85" s="172" t="s">
        <v>71</v>
      </c>
      <c r="C85" s="173" t="str">
        <f>CONCATENATE(B82," ",C82)</f>
        <v>786 Čalounické úpravy</v>
      </c>
      <c r="D85" s="171"/>
      <c r="E85" s="174"/>
      <c r="F85" s="174"/>
      <c r="G85" s="175">
        <f>SUM(G82:G84)</f>
        <v>0</v>
      </c>
      <c r="H85" s="176"/>
      <c r="I85" s="177">
        <f>SUM(I82:I84)</f>
        <v>0.17633019199999997</v>
      </c>
      <c r="J85" s="176"/>
      <c r="K85" s="177">
        <f>SUM(K82:K84)</f>
        <v>0</v>
      </c>
    </row>
    <row r="86" spans="1:11" s="170" customFormat="1" x14ac:dyDescent="0.2">
      <c r="A86" s="178" t="s">
        <v>69</v>
      </c>
      <c r="B86" s="179" t="s">
        <v>154</v>
      </c>
      <c r="C86" s="180" t="s">
        <v>155</v>
      </c>
      <c r="D86" s="163"/>
      <c r="E86" s="181"/>
      <c r="F86" s="181"/>
      <c r="G86" s="182"/>
      <c r="H86" s="183"/>
      <c r="I86" s="183"/>
      <c r="J86" s="183"/>
      <c r="K86" s="183"/>
    </row>
    <row r="87" spans="1:11" s="170" customFormat="1" ht="15.75" customHeight="1" x14ac:dyDescent="0.2">
      <c r="A87" s="163">
        <v>52</v>
      </c>
      <c r="B87" s="164" t="s">
        <v>156</v>
      </c>
      <c r="C87" s="165" t="s">
        <v>157</v>
      </c>
      <c r="D87" s="166" t="s">
        <v>96</v>
      </c>
      <c r="E87" s="167">
        <v>1</v>
      </c>
      <c r="F87" s="167">
        <f>ESI!G70</f>
        <v>0</v>
      </c>
      <c r="G87" s="168">
        <f t="shared" ref="G87" si="20">CEILING(E87*F87,1)</f>
        <v>0</v>
      </c>
      <c r="H87" s="169">
        <v>0</v>
      </c>
      <c r="I87" s="169">
        <f>E87*H87</f>
        <v>0</v>
      </c>
      <c r="J87" s="169">
        <v>0</v>
      </c>
      <c r="K87" s="169">
        <f>E87*J87</f>
        <v>0</v>
      </c>
    </row>
    <row r="88" spans="1:11" s="170" customFormat="1" x14ac:dyDescent="0.2">
      <c r="A88" s="171"/>
      <c r="B88" s="172" t="s">
        <v>71</v>
      </c>
      <c r="C88" s="173" t="str">
        <f>CONCATENATE(B86," ",C86)</f>
        <v>M21 Elektromontáže</v>
      </c>
      <c r="D88" s="171"/>
      <c r="E88" s="174"/>
      <c r="F88" s="174"/>
      <c r="G88" s="175">
        <f>SUM(G86:G87)</f>
        <v>0</v>
      </c>
      <c r="H88" s="176"/>
      <c r="I88" s="177">
        <f>SUM(I86:I87)</f>
        <v>0</v>
      </c>
      <c r="J88" s="176"/>
      <c r="K88" s="177">
        <f>SUM(K86:K87)</f>
        <v>0</v>
      </c>
    </row>
    <row r="89" spans="1:11" s="170" customFormat="1" x14ac:dyDescent="0.2">
      <c r="A89" s="178" t="s">
        <v>69</v>
      </c>
      <c r="B89" s="179" t="s">
        <v>158</v>
      </c>
      <c r="C89" s="180" t="s">
        <v>159</v>
      </c>
      <c r="D89" s="163"/>
      <c r="E89" s="181"/>
      <c r="F89" s="181"/>
      <c r="G89" s="182"/>
      <c r="H89" s="183"/>
      <c r="I89" s="183"/>
      <c r="J89" s="183"/>
      <c r="K89" s="183"/>
    </row>
    <row r="90" spans="1:11" s="170" customFormat="1" x14ac:dyDescent="0.2">
      <c r="A90" s="163">
        <v>53</v>
      </c>
      <c r="B90" s="164" t="s">
        <v>160</v>
      </c>
      <c r="C90" s="165" t="s">
        <v>338</v>
      </c>
      <c r="D90" s="166" t="s">
        <v>96</v>
      </c>
      <c r="E90" s="167">
        <v>1</v>
      </c>
      <c r="F90" s="167">
        <f>'Datové rozvody'!G39</f>
        <v>0</v>
      </c>
      <c r="G90" s="168">
        <f t="shared" ref="G90:G93" si="21">CEILING(E90*F90,1)</f>
        <v>0</v>
      </c>
      <c r="H90" s="169">
        <v>0</v>
      </c>
      <c r="I90" s="169">
        <f>E90*H90</f>
        <v>0</v>
      </c>
      <c r="J90" s="169">
        <v>0</v>
      </c>
      <c r="K90" s="169">
        <f>E90*J90</f>
        <v>0</v>
      </c>
    </row>
    <row r="91" spans="1:11" s="170" customFormat="1" x14ac:dyDescent="0.2">
      <c r="A91" s="163">
        <v>54</v>
      </c>
      <c r="B91" s="164" t="s">
        <v>161</v>
      </c>
      <c r="C91" s="165" t="s">
        <v>382</v>
      </c>
      <c r="D91" s="166" t="s">
        <v>96</v>
      </c>
      <c r="E91" s="167">
        <v>1</v>
      </c>
      <c r="F91" s="167">
        <f>EPS!G41</f>
        <v>0</v>
      </c>
      <c r="G91" s="168">
        <f t="shared" si="21"/>
        <v>0</v>
      </c>
      <c r="H91" s="169">
        <v>0</v>
      </c>
      <c r="I91" s="169">
        <f>E91*H91</f>
        <v>0</v>
      </c>
      <c r="J91" s="169">
        <v>0</v>
      </c>
      <c r="K91" s="169">
        <f>E91*J91</f>
        <v>0</v>
      </c>
    </row>
    <row r="92" spans="1:11" s="170" customFormat="1" x14ac:dyDescent="0.2">
      <c r="A92" s="163">
        <v>55</v>
      </c>
      <c r="B92" s="164" t="s">
        <v>162</v>
      </c>
      <c r="C92" s="165" t="s">
        <v>436</v>
      </c>
      <c r="D92" s="166" t="s">
        <v>96</v>
      </c>
      <c r="E92" s="167">
        <v>1</v>
      </c>
      <c r="F92" s="167">
        <f>EZS_CCTV!G47</f>
        <v>0</v>
      </c>
      <c r="G92" s="168">
        <f t="shared" si="21"/>
        <v>0</v>
      </c>
      <c r="H92" s="169">
        <v>0</v>
      </c>
      <c r="I92" s="169">
        <f>E92*H92</f>
        <v>0</v>
      </c>
      <c r="J92" s="169">
        <v>0</v>
      </c>
      <c r="K92" s="169">
        <f>E92*J92</f>
        <v>0</v>
      </c>
    </row>
    <row r="93" spans="1:11" s="170" customFormat="1" x14ac:dyDescent="0.2">
      <c r="A93" s="163">
        <v>56</v>
      </c>
      <c r="B93" s="164" t="s">
        <v>162</v>
      </c>
      <c r="C93" s="165" t="s">
        <v>491</v>
      </c>
      <c r="D93" s="166" t="s">
        <v>96</v>
      </c>
      <c r="E93" s="167">
        <v>1</v>
      </c>
      <c r="F93" s="167">
        <f>DT!G46</f>
        <v>0</v>
      </c>
      <c r="G93" s="168">
        <f t="shared" si="21"/>
        <v>0</v>
      </c>
      <c r="H93" s="169">
        <v>0</v>
      </c>
      <c r="I93" s="169">
        <f>E93*H93</f>
        <v>0</v>
      </c>
      <c r="J93" s="169">
        <v>0</v>
      </c>
      <c r="K93" s="169">
        <f>E93*J93</f>
        <v>0</v>
      </c>
    </row>
    <row r="94" spans="1:11" x14ac:dyDescent="0.2">
      <c r="A94" s="148"/>
      <c r="B94" s="149" t="s">
        <v>71</v>
      </c>
      <c r="C94" s="150" t="str">
        <f>CONCATENATE(B89," ",C89)</f>
        <v>M22 Montáž sdělovací a zabezp.tech</v>
      </c>
      <c r="D94" s="148"/>
      <c r="E94" s="151"/>
      <c r="F94" s="151"/>
      <c r="G94" s="152">
        <f>SUM(G89:G93)</f>
        <v>0</v>
      </c>
      <c r="H94" s="153"/>
      <c r="I94" s="154">
        <f>SUM(I89:I93)</f>
        <v>0</v>
      </c>
      <c r="J94" s="153"/>
      <c r="K94" s="154">
        <f>SUM(K89:K93)</f>
        <v>0</v>
      </c>
    </row>
    <row r="95" spans="1:11" x14ac:dyDescent="0.2">
      <c r="E95" s="125"/>
    </row>
    <row r="96" spans="1:11" x14ac:dyDescent="0.2">
      <c r="E96" s="125"/>
    </row>
    <row r="97" spans="5:5" x14ac:dyDescent="0.2">
      <c r="E97" s="125"/>
    </row>
    <row r="98" spans="5:5" x14ac:dyDescent="0.2">
      <c r="E98" s="125"/>
    </row>
    <row r="99" spans="5:5" x14ac:dyDescent="0.2">
      <c r="E99" s="125"/>
    </row>
    <row r="100" spans="5:5" x14ac:dyDescent="0.2">
      <c r="E100" s="125"/>
    </row>
    <row r="101" spans="5:5" x14ac:dyDescent="0.2">
      <c r="E101" s="125"/>
    </row>
    <row r="102" spans="5:5" x14ac:dyDescent="0.2">
      <c r="E102" s="125"/>
    </row>
    <row r="103" spans="5:5" x14ac:dyDescent="0.2">
      <c r="E103" s="125"/>
    </row>
    <row r="104" spans="5:5" x14ac:dyDescent="0.2">
      <c r="E104" s="125"/>
    </row>
    <row r="105" spans="5:5" x14ac:dyDescent="0.2">
      <c r="E105" s="125"/>
    </row>
    <row r="106" spans="5:5" x14ac:dyDescent="0.2">
      <c r="E106" s="125"/>
    </row>
    <row r="107" spans="5:5" x14ac:dyDescent="0.2">
      <c r="E107" s="125"/>
    </row>
    <row r="108" spans="5:5" x14ac:dyDescent="0.2">
      <c r="E108" s="125"/>
    </row>
    <row r="109" spans="5:5" x14ac:dyDescent="0.2">
      <c r="E109" s="125"/>
    </row>
    <row r="110" spans="5:5" x14ac:dyDescent="0.2">
      <c r="E110" s="125"/>
    </row>
    <row r="111" spans="5:5" x14ac:dyDescent="0.2">
      <c r="E111" s="125"/>
    </row>
    <row r="112" spans="5:5" x14ac:dyDescent="0.2">
      <c r="E112" s="125"/>
    </row>
    <row r="113" spans="1:7" x14ac:dyDescent="0.2">
      <c r="E113" s="125"/>
    </row>
    <row r="114" spans="1:7" x14ac:dyDescent="0.2">
      <c r="E114" s="125"/>
    </row>
    <row r="115" spans="1:7" x14ac:dyDescent="0.2">
      <c r="E115" s="125"/>
    </row>
    <row r="116" spans="1:7" x14ac:dyDescent="0.2">
      <c r="E116" s="125"/>
    </row>
    <row r="117" spans="1:7" x14ac:dyDescent="0.2">
      <c r="E117" s="125"/>
    </row>
    <row r="118" spans="1:7" x14ac:dyDescent="0.2">
      <c r="A118" s="155"/>
      <c r="B118" s="155"/>
      <c r="C118" s="155"/>
      <c r="D118" s="155"/>
      <c r="E118" s="155"/>
      <c r="F118" s="155"/>
      <c r="G118" s="155"/>
    </row>
    <row r="119" spans="1:7" x14ac:dyDescent="0.2">
      <c r="A119" s="155"/>
      <c r="B119" s="155"/>
      <c r="C119" s="155"/>
      <c r="D119" s="155"/>
      <c r="E119" s="155"/>
      <c r="F119" s="155"/>
      <c r="G119" s="155"/>
    </row>
    <row r="120" spans="1:7" x14ac:dyDescent="0.2">
      <c r="A120" s="155"/>
      <c r="B120" s="155"/>
      <c r="C120" s="155"/>
      <c r="D120" s="155"/>
      <c r="E120" s="155"/>
      <c r="F120" s="155"/>
      <c r="G120" s="155"/>
    </row>
    <row r="121" spans="1:7" x14ac:dyDescent="0.2">
      <c r="A121" s="155"/>
      <c r="B121" s="155"/>
      <c r="C121" s="155"/>
      <c r="D121" s="155"/>
      <c r="E121" s="155"/>
      <c r="F121" s="155"/>
      <c r="G121" s="155"/>
    </row>
    <row r="122" spans="1:7" x14ac:dyDescent="0.2">
      <c r="E122" s="125"/>
    </row>
    <row r="123" spans="1:7" x14ac:dyDescent="0.2">
      <c r="E123" s="125"/>
    </row>
    <row r="124" spans="1:7" x14ac:dyDescent="0.2">
      <c r="E124" s="125"/>
    </row>
    <row r="125" spans="1:7" x14ac:dyDescent="0.2">
      <c r="E125" s="125"/>
    </row>
    <row r="126" spans="1:7" x14ac:dyDescent="0.2">
      <c r="E126" s="125"/>
    </row>
    <row r="127" spans="1:7" x14ac:dyDescent="0.2">
      <c r="E127" s="125"/>
    </row>
    <row r="128" spans="1:7" x14ac:dyDescent="0.2">
      <c r="E128" s="125"/>
    </row>
    <row r="129" spans="5:5" x14ac:dyDescent="0.2">
      <c r="E129" s="125"/>
    </row>
    <row r="130" spans="5:5" x14ac:dyDescent="0.2">
      <c r="E130" s="125"/>
    </row>
    <row r="131" spans="5:5" x14ac:dyDescent="0.2">
      <c r="E131" s="125"/>
    </row>
    <row r="132" spans="5:5" x14ac:dyDescent="0.2">
      <c r="E132" s="125"/>
    </row>
    <row r="133" spans="5:5" x14ac:dyDescent="0.2">
      <c r="E133" s="125"/>
    </row>
    <row r="134" spans="5:5" x14ac:dyDescent="0.2">
      <c r="E134" s="125"/>
    </row>
    <row r="135" spans="5:5" x14ac:dyDescent="0.2">
      <c r="E135" s="125"/>
    </row>
    <row r="136" spans="5:5" x14ac:dyDescent="0.2">
      <c r="E136" s="125"/>
    </row>
    <row r="137" spans="5:5" x14ac:dyDescent="0.2">
      <c r="E137" s="125"/>
    </row>
    <row r="138" spans="5:5" x14ac:dyDescent="0.2">
      <c r="E138" s="125"/>
    </row>
    <row r="139" spans="5:5" x14ac:dyDescent="0.2">
      <c r="E139" s="125"/>
    </row>
    <row r="140" spans="5:5" x14ac:dyDescent="0.2">
      <c r="E140" s="125"/>
    </row>
    <row r="141" spans="5:5" x14ac:dyDescent="0.2">
      <c r="E141" s="125"/>
    </row>
    <row r="142" spans="5:5" x14ac:dyDescent="0.2">
      <c r="E142" s="125"/>
    </row>
    <row r="143" spans="5:5" x14ac:dyDescent="0.2">
      <c r="E143" s="125"/>
    </row>
    <row r="144" spans="5:5" x14ac:dyDescent="0.2">
      <c r="E144" s="125"/>
    </row>
    <row r="145" spans="1:7" x14ac:dyDescent="0.2">
      <c r="E145" s="125"/>
    </row>
    <row r="146" spans="1:7" x14ac:dyDescent="0.2">
      <c r="E146" s="125"/>
    </row>
    <row r="147" spans="1:7" x14ac:dyDescent="0.2">
      <c r="A147" s="156"/>
      <c r="B147" s="156"/>
    </row>
    <row r="148" spans="1:7" x14ac:dyDescent="0.2">
      <c r="A148" s="155"/>
      <c r="B148" s="155"/>
      <c r="C148" s="158"/>
      <c r="D148" s="158"/>
      <c r="E148" s="159"/>
      <c r="F148" s="158"/>
      <c r="G148" s="160"/>
    </row>
    <row r="149" spans="1:7" x14ac:dyDescent="0.2">
      <c r="A149" s="161"/>
      <c r="B149" s="161"/>
      <c r="C149" s="155"/>
      <c r="D149" s="155"/>
      <c r="E149" s="162"/>
      <c r="F149" s="155"/>
      <c r="G149" s="155"/>
    </row>
    <row r="150" spans="1:7" x14ac:dyDescent="0.2">
      <c r="A150" s="155"/>
      <c r="B150" s="155"/>
      <c r="C150" s="155"/>
      <c r="D150" s="155"/>
      <c r="E150" s="162"/>
      <c r="F150" s="155"/>
      <c r="G150" s="155"/>
    </row>
    <row r="151" spans="1:7" x14ac:dyDescent="0.2">
      <c r="A151" s="155"/>
      <c r="B151" s="155"/>
      <c r="C151" s="155"/>
      <c r="D151" s="155"/>
      <c r="E151" s="162"/>
      <c r="F151" s="155"/>
      <c r="G151" s="155"/>
    </row>
    <row r="152" spans="1:7" x14ac:dyDescent="0.2">
      <c r="A152" s="155"/>
      <c r="B152" s="155"/>
      <c r="C152" s="155"/>
      <c r="D152" s="155"/>
      <c r="E152" s="162"/>
      <c r="F152" s="155"/>
      <c r="G152" s="155"/>
    </row>
    <row r="153" spans="1:7" x14ac:dyDescent="0.2">
      <c r="A153" s="155"/>
      <c r="B153" s="155"/>
      <c r="C153" s="155"/>
      <c r="D153" s="155"/>
      <c r="E153" s="162"/>
      <c r="F153" s="155"/>
      <c r="G153" s="155"/>
    </row>
    <row r="154" spans="1:7" x14ac:dyDescent="0.2">
      <c r="A154" s="155"/>
      <c r="B154" s="155"/>
      <c r="C154" s="155"/>
      <c r="D154" s="155"/>
      <c r="E154" s="162"/>
      <c r="F154" s="155"/>
      <c r="G154" s="155"/>
    </row>
    <row r="155" spans="1:7" x14ac:dyDescent="0.2">
      <c r="A155" s="155"/>
      <c r="B155" s="155"/>
      <c r="C155" s="155"/>
      <c r="D155" s="155"/>
      <c r="E155" s="162"/>
      <c r="F155" s="155"/>
      <c r="G155" s="155"/>
    </row>
    <row r="156" spans="1:7" x14ac:dyDescent="0.2">
      <c r="A156" s="155"/>
      <c r="B156" s="155"/>
      <c r="C156" s="155"/>
      <c r="D156" s="155"/>
      <c r="E156" s="162"/>
      <c r="F156" s="155"/>
      <c r="G156" s="155"/>
    </row>
    <row r="157" spans="1:7" x14ac:dyDescent="0.2">
      <c r="A157" s="155"/>
      <c r="B157" s="155"/>
      <c r="C157" s="155"/>
      <c r="D157" s="155"/>
      <c r="E157" s="162"/>
      <c r="F157" s="155"/>
      <c r="G157" s="155"/>
    </row>
    <row r="158" spans="1:7" x14ac:dyDescent="0.2">
      <c r="A158" s="155"/>
      <c r="B158" s="155"/>
      <c r="C158" s="155"/>
      <c r="D158" s="155"/>
      <c r="E158" s="162"/>
      <c r="F158" s="155"/>
      <c r="G158" s="155"/>
    </row>
    <row r="159" spans="1:7" x14ac:dyDescent="0.2">
      <c r="A159" s="155"/>
      <c r="B159" s="155"/>
      <c r="C159" s="155"/>
      <c r="D159" s="155"/>
      <c r="E159" s="162"/>
      <c r="F159" s="155"/>
      <c r="G159" s="155"/>
    </row>
    <row r="160" spans="1:7" x14ac:dyDescent="0.2">
      <c r="A160" s="155"/>
      <c r="B160" s="155"/>
      <c r="C160" s="155"/>
      <c r="D160" s="155"/>
      <c r="E160" s="162"/>
      <c r="F160" s="155"/>
      <c r="G160" s="155"/>
    </row>
    <row r="161" spans="1:7" x14ac:dyDescent="0.2">
      <c r="A161" s="155"/>
      <c r="B161" s="155"/>
      <c r="C161" s="155"/>
      <c r="D161" s="155"/>
      <c r="E161" s="162"/>
      <c r="F161" s="155"/>
      <c r="G161" s="155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Header>&amp;R&amp;"Times New Roman,Obyčejné"&amp;9Veřejná zakázka: "Podatelna Ministerstva životního prostředí II"</oddHead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showGridLines="0" showZeros="0" view="pageLayout" zoomScale="85" zoomScaleNormal="85" zoomScalePageLayoutView="85" workbookViewId="0">
      <selection activeCell="J8" sqref="J8"/>
    </sheetView>
  </sheetViews>
  <sheetFormatPr defaultRowHeight="12.75" x14ac:dyDescent="0.2"/>
  <cols>
    <col min="1" max="1" width="4.42578125" style="184" customWidth="1"/>
    <col min="2" max="2" width="14.140625" style="184" customWidth="1"/>
    <col min="3" max="3" width="47.5703125" style="184" customWidth="1"/>
    <col min="4" max="4" width="5.5703125" style="184" customWidth="1"/>
    <col min="5" max="5" width="10" style="228" customWidth="1"/>
    <col min="6" max="6" width="11.28515625" style="184" customWidth="1"/>
    <col min="7" max="7" width="16.140625" style="184" customWidth="1"/>
    <col min="8" max="8" width="13.140625" style="184" customWidth="1"/>
    <col min="9" max="9" width="14.5703125" style="184" customWidth="1"/>
    <col min="10" max="10" width="13.140625" style="184" customWidth="1"/>
    <col min="11" max="11" width="13.5703125" style="184" customWidth="1"/>
    <col min="12" max="16384" width="9.140625" style="184"/>
  </cols>
  <sheetData>
    <row r="1" spans="1:11" ht="15" x14ac:dyDescent="0.2">
      <c r="A1" s="255" t="s">
        <v>57</v>
      </c>
      <c r="B1" s="255"/>
      <c r="C1" s="255"/>
      <c r="D1" s="255"/>
      <c r="E1" s="255"/>
      <c r="F1" s="255"/>
      <c r="G1" s="255"/>
      <c r="H1" s="255"/>
      <c r="I1" s="255"/>
    </row>
    <row r="2" spans="1:11" ht="13.5" thickBot="1" x14ac:dyDescent="0.25">
      <c r="B2" s="185"/>
      <c r="C2" s="186"/>
      <c r="D2" s="186"/>
      <c r="E2" s="187"/>
      <c r="F2" s="186"/>
      <c r="G2" s="186"/>
    </row>
    <row r="3" spans="1:11" ht="13.5" thickTop="1" x14ac:dyDescent="0.2">
      <c r="A3" s="256" t="s">
        <v>5</v>
      </c>
      <c r="B3" s="257"/>
      <c r="C3" s="188" t="s">
        <v>167</v>
      </c>
      <c r="D3" s="189"/>
      <c r="E3" s="190"/>
      <c r="F3" s="189"/>
      <c r="G3" s="191"/>
      <c r="H3" s="192"/>
      <c r="I3" s="193"/>
    </row>
    <row r="4" spans="1:11" ht="13.5" thickBot="1" x14ac:dyDescent="0.25">
      <c r="A4" s="258" t="s">
        <v>1</v>
      </c>
      <c r="B4" s="259"/>
      <c r="C4" s="194" t="s">
        <v>215</v>
      </c>
      <c r="D4" s="195"/>
      <c r="E4" s="196"/>
      <c r="F4" s="195"/>
      <c r="G4" s="260"/>
      <c r="H4" s="260"/>
      <c r="I4" s="261"/>
    </row>
    <row r="5" spans="1:11" ht="13.5" thickTop="1" x14ac:dyDescent="0.2">
      <c r="A5" s="197"/>
      <c r="B5" s="198"/>
      <c r="C5" s="198"/>
      <c r="D5" s="198"/>
      <c r="E5" s="199"/>
      <c r="F5" s="198"/>
      <c r="G5" s="200"/>
      <c r="H5" s="198"/>
      <c r="I5" s="198"/>
    </row>
    <row r="6" spans="1:11" x14ac:dyDescent="0.2">
      <c r="A6" s="201" t="s">
        <v>58</v>
      </c>
      <c r="B6" s="202" t="s">
        <v>59</v>
      </c>
      <c r="C6" s="202" t="s">
        <v>60</v>
      </c>
      <c r="D6" s="202" t="s">
        <v>61</v>
      </c>
      <c r="E6" s="203" t="s">
        <v>62</v>
      </c>
      <c r="F6" s="202" t="s">
        <v>63</v>
      </c>
      <c r="G6" s="204" t="s">
        <v>64</v>
      </c>
      <c r="H6" s="205" t="s">
        <v>65</v>
      </c>
      <c r="I6" s="205" t="s">
        <v>66</v>
      </c>
      <c r="J6" s="205" t="s">
        <v>67</v>
      </c>
      <c r="K6" s="205" t="s">
        <v>68</v>
      </c>
    </row>
    <row r="7" spans="1:11" s="213" customFormat="1" x14ac:dyDescent="0.2">
      <c r="A7" s="206" t="s">
        <v>69</v>
      </c>
      <c r="B7" s="207" t="s">
        <v>216</v>
      </c>
      <c r="C7" s="208" t="s">
        <v>217</v>
      </c>
      <c r="D7" s="209"/>
      <c r="E7" s="210"/>
      <c r="F7" s="210"/>
      <c r="G7" s="211"/>
      <c r="H7" s="212"/>
      <c r="I7" s="212"/>
      <c r="J7" s="212"/>
      <c r="K7" s="212"/>
    </row>
    <row r="8" spans="1:11" s="213" customFormat="1" ht="76.5" x14ac:dyDescent="0.2">
      <c r="A8" s="209">
        <v>1</v>
      </c>
      <c r="B8" s="214"/>
      <c r="C8" s="215" t="s">
        <v>218</v>
      </c>
      <c r="D8" s="216" t="s">
        <v>70</v>
      </c>
      <c r="E8" s="216">
        <v>1</v>
      </c>
      <c r="F8" s="216"/>
      <c r="G8" s="217">
        <f>CEILING(E8*F8,1)</f>
        <v>0</v>
      </c>
      <c r="H8" s="218"/>
      <c r="I8" s="218"/>
      <c r="J8" s="218"/>
      <c r="K8" s="218"/>
    </row>
    <row r="9" spans="1:11" s="213" customFormat="1" ht="25.5" x14ac:dyDescent="0.2">
      <c r="A9" s="209">
        <v>2</v>
      </c>
      <c r="B9" s="214"/>
      <c r="C9" s="215" t="s">
        <v>219</v>
      </c>
      <c r="D9" s="216" t="s">
        <v>70</v>
      </c>
      <c r="E9" s="216">
        <v>1</v>
      </c>
      <c r="F9" s="216"/>
      <c r="G9" s="217">
        <f t="shared" ref="G9" si="0">CEILING(E9*F9,1)</f>
        <v>0</v>
      </c>
      <c r="H9" s="218"/>
      <c r="I9" s="218"/>
      <c r="J9" s="218"/>
      <c r="K9" s="218"/>
    </row>
    <row r="10" spans="1:11" s="213" customFormat="1" x14ac:dyDescent="0.2">
      <c r="A10" s="219"/>
      <c r="B10" s="220" t="s">
        <v>71</v>
      </c>
      <c r="C10" s="221" t="str">
        <f>CONCATENATE(B7," ",C7)</f>
        <v>1 Nová  rozvodnice R-podatelna</v>
      </c>
      <c r="D10" s="219"/>
      <c r="E10" s="222"/>
      <c r="F10" s="222"/>
      <c r="G10" s="223">
        <f>SUM(G7:G9)</f>
        <v>0</v>
      </c>
      <c r="H10" s="224"/>
      <c r="I10" s="225">
        <f>SUM(I7:I9)</f>
        <v>0</v>
      </c>
      <c r="J10" s="224"/>
      <c r="K10" s="225">
        <f>SUM(K7:K9)</f>
        <v>0</v>
      </c>
    </row>
    <row r="11" spans="1:11" s="213" customFormat="1" x14ac:dyDescent="0.2">
      <c r="A11" s="206" t="s">
        <v>69</v>
      </c>
      <c r="B11" s="207" t="s">
        <v>220</v>
      </c>
      <c r="C11" s="208" t="s">
        <v>221</v>
      </c>
      <c r="D11" s="209"/>
      <c r="E11" s="210"/>
      <c r="F11" s="210"/>
      <c r="G11" s="211"/>
      <c r="H11" s="212"/>
      <c r="I11" s="212"/>
      <c r="J11" s="212"/>
      <c r="K11" s="212"/>
    </row>
    <row r="12" spans="1:11" s="213" customFormat="1" ht="25.5" x14ac:dyDescent="0.2">
      <c r="A12" s="209">
        <v>3</v>
      </c>
      <c r="B12" s="214"/>
      <c r="C12" s="215" t="s">
        <v>222</v>
      </c>
      <c r="D12" s="216" t="s">
        <v>70</v>
      </c>
      <c r="E12" s="216">
        <v>19</v>
      </c>
      <c r="F12" s="216"/>
      <c r="G12" s="217">
        <f>CEILING(E12*F12,1)</f>
        <v>0</v>
      </c>
      <c r="H12" s="218"/>
      <c r="I12" s="218"/>
      <c r="J12" s="218"/>
      <c r="K12" s="218"/>
    </row>
    <row r="13" spans="1:11" s="213" customFormat="1" ht="25.5" x14ac:dyDescent="0.2">
      <c r="A13" s="209">
        <v>4</v>
      </c>
      <c r="B13" s="214"/>
      <c r="C13" s="215" t="s">
        <v>223</v>
      </c>
      <c r="D13" s="216" t="s">
        <v>70</v>
      </c>
      <c r="E13" s="216">
        <v>4</v>
      </c>
      <c r="F13" s="216"/>
      <c r="G13" s="217">
        <f t="shared" ref="G13:G16" si="1">CEILING(E13*F13,1)</f>
        <v>0</v>
      </c>
      <c r="H13" s="218"/>
      <c r="I13" s="218"/>
      <c r="J13" s="218"/>
      <c r="K13" s="218"/>
    </row>
    <row r="14" spans="1:11" s="213" customFormat="1" ht="38.25" x14ac:dyDescent="0.2">
      <c r="A14" s="209">
        <v>5</v>
      </c>
      <c r="B14" s="214"/>
      <c r="C14" s="215" t="s">
        <v>224</v>
      </c>
      <c r="D14" s="216" t="s">
        <v>70</v>
      </c>
      <c r="E14" s="216">
        <v>3</v>
      </c>
      <c r="F14" s="216"/>
      <c r="G14" s="217">
        <f t="shared" si="1"/>
        <v>0</v>
      </c>
      <c r="H14" s="218"/>
      <c r="I14" s="218"/>
      <c r="J14" s="218"/>
      <c r="K14" s="218"/>
    </row>
    <row r="15" spans="1:11" s="213" customFormat="1" x14ac:dyDescent="0.2">
      <c r="A15" s="209">
        <v>6</v>
      </c>
      <c r="B15" s="214"/>
      <c r="C15" s="215" t="s">
        <v>225</v>
      </c>
      <c r="D15" s="216" t="s">
        <v>70</v>
      </c>
      <c r="E15" s="216">
        <v>26</v>
      </c>
      <c r="F15" s="216"/>
      <c r="G15" s="217">
        <f t="shared" si="1"/>
        <v>0</v>
      </c>
      <c r="H15" s="218"/>
      <c r="I15" s="218"/>
      <c r="J15" s="218"/>
      <c r="K15" s="218"/>
    </row>
    <row r="16" spans="1:11" s="213" customFormat="1" x14ac:dyDescent="0.2">
      <c r="A16" s="209">
        <v>7</v>
      </c>
      <c r="B16" s="214"/>
      <c r="C16" s="215" t="s">
        <v>226</v>
      </c>
      <c r="D16" s="216" t="s">
        <v>70</v>
      </c>
      <c r="E16" s="216">
        <v>26</v>
      </c>
      <c r="F16" s="216"/>
      <c r="G16" s="217">
        <f t="shared" si="1"/>
        <v>0</v>
      </c>
      <c r="H16" s="218"/>
      <c r="I16" s="218"/>
      <c r="J16" s="218"/>
      <c r="K16" s="218"/>
    </row>
    <row r="17" spans="1:11" s="213" customFormat="1" ht="63.75" x14ac:dyDescent="0.2">
      <c r="A17" s="209">
        <v>8</v>
      </c>
      <c r="B17" s="214"/>
      <c r="C17" s="226" t="s">
        <v>227</v>
      </c>
      <c r="D17" s="216"/>
      <c r="E17" s="216"/>
      <c r="F17" s="216"/>
      <c r="G17" s="217">
        <f>CEILING(E17*F17,1)</f>
        <v>0</v>
      </c>
      <c r="H17" s="218"/>
      <c r="I17" s="218"/>
      <c r="J17" s="218"/>
      <c r="K17" s="218"/>
    </row>
    <row r="18" spans="1:11" s="213" customFormat="1" x14ac:dyDescent="0.2">
      <c r="A18" s="219"/>
      <c r="B18" s="220" t="s">
        <v>71</v>
      </c>
      <c r="C18" s="221" t="str">
        <f>CONCATENATE(B11," ",C11)</f>
        <v xml:space="preserve">2 Svítidla </v>
      </c>
      <c r="D18" s="219"/>
      <c r="E18" s="222"/>
      <c r="F18" s="222"/>
      <c r="G18" s="223">
        <f>SUM(G11:G17)</f>
        <v>0</v>
      </c>
      <c r="H18" s="224"/>
      <c r="I18" s="225">
        <f>SUM(I11:I17)</f>
        <v>0</v>
      </c>
      <c r="J18" s="224"/>
      <c r="K18" s="225">
        <f>SUM(K11:K17)</f>
        <v>0</v>
      </c>
    </row>
    <row r="19" spans="1:11" s="213" customFormat="1" x14ac:dyDescent="0.2">
      <c r="A19" s="206" t="s">
        <v>69</v>
      </c>
      <c r="B19" s="207" t="s">
        <v>72</v>
      </c>
      <c r="C19" s="208" t="s">
        <v>228</v>
      </c>
      <c r="D19" s="209"/>
      <c r="E19" s="210"/>
      <c r="F19" s="210"/>
      <c r="G19" s="211"/>
      <c r="H19" s="212"/>
      <c r="I19" s="212"/>
      <c r="J19" s="212"/>
      <c r="K19" s="212"/>
    </row>
    <row r="20" spans="1:11" s="213" customFormat="1" ht="25.5" x14ac:dyDescent="0.2">
      <c r="A20" s="209">
        <v>13</v>
      </c>
      <c r="B20" s="214"/>
      <c r="C20" s="215" t="s">
        <v>229</v>
      </c>
      <c r="D20" s="216" t="s">
        <v>70</v>
      </c>
      <c r="E20" s="216">
        <v>2</v>
      </c>
      <c r="F20" s="216"/>
      <c r="G20" s="217">
        <f t="shared" ref="G20:G35" si="2">CEILING(E20*F20,1)</f>
        <v>0</v>
      </c>
      <c r="H20" s="218"/>
      <c r="I20" s="218"/>
      <c r="J20" s="218"/>
      <c r="K20" s="218"/>
    </row>
    <row r="21" spans="1:11" s="213" customFormat="1" ht="25.5" x14ac:dyDescent="0.2">
      <c r="A21" s="209">
        <v>14</v>
      </c>
      <c r="B21" s="214"/>
      <c r="C21" s="215" t="s">
        <v>230</v>
      </c>
      <c r="D21" s="216" t="s">
        <v>70</v>
      </c>
      <c r="E21" s="216">
        <v>6</v>
      </c>
      <c r="F21" s="216"/>
      <c r="G21" s="217">
        <f t="shared" si="2"/>
        <v>0</v>
      </c>
      <c r="H21" s="218"/>
      <c r="I21" s="218"/>
      <c r="J21" s="218"/>
      <c r="K21" s="218"/>
    </row>
    <row r="22" spans="1:11" s="213" customFormat="1" x14ac:dyDescent="0.2">
      <c r="A22" s="209">
        <v>15</v>
      </c>
      <c r="B22" s="214"/>
      <c r="C22" s="215" t="s">
        <v>231</v>
      </c>
      <c r="D22" s="216" t="s">
        <v>70</v>
      </c>
      <c r="E22" s="216">
        <v>8</v>
      </c>
      <c r="F22" s="216"/>
      <c r="G22" s="217">
        <f t="shared" si="2"/>
        <v>0</v>
      </c>
      <c r="H22" s="218"/>
      <c r="I22" s="218"/>
      <c r="J22" s="218"/>
      <c r="K22" s="218"/>
    </row>
    <row r="23" spans="1:11" s="213" customFormat="1" ht="38.25" x14ac:dyDescent="0.2">
      <c r="A23" s="209">
        <v>16</v>
      </c>
      <c r="B23" s="214"/>
      <c r="C23" s="215" t="s">
        <v>232</v>
      </c>
      <c r="D23" s="216" t="s">
        <v>70</v>
      </c>
      <c r="E23" s="216">
        <v>2</v>
      </c>
      <c r="F23" s="216"/>
      <c r="G23" s="217">
        <f t="shared" si="2"/>
        <v>0</v>
      </c>
      <c r="H23" s="218"/>
      <c r="I23" s="218"/>
      <c r="J23" s="218"/>
      <c r="K23" s="218"/>
    </row>
    <row r="24" spans="1:11" s="213" customFormat="1" ht="25.5" x14ac:dyDescent="0.2">
      <c r="A24" s="209">
        <v>17</v>
      </c>
      <c r="B24" s="214"/>
      <c r="C24" s="215" t="s">
        <v>233</v>
      </c>
      <c r="D24" s="216" t="s">
        <v>70</v>
      </c>
      <c r="E24" s="216">
        <v>7</v>
      </c>
      <c r="F24" s="216"/>
      <c r="G24" s="217">
        <f t="shared" si="2"/>
        <v>0</v>
      </c>
      <c r="H24" s="218"/>
      <c r="I24" s="218"/>
      <c r="J24" s="218"/>
      <c r="K24" s="218"/>
    </row>
    <row r="25" spans="1:11" s="213" customFormat="1" ht="25.5" x14ac:dyDescent="0.2">
      <c r="A25" s="209">
        <v>18</v>
      </c>
      <c r="B25" s="214"/>
      <c r="C25" s="215" t="s">
        <v>234</v>
      </c>
      <c r="D25" s="216" t="s">
        <v>70</v>
      </c>
      <c r="E25" s="216">
        <v>2</v>
      </c>
      <c r="F25" s="216"/>
      <c r="G25" s="217">
        <f t="shared" si="2"/>
        <v>0</v>
      </c>
      <c r="H25" s="218"/>
      <c r="I25" s="218"/>
      <c r="J25" s="218"/>
      <c r="K25" s="218"/>
    </row>
    <row r="26" spans="1:11" s="213" customFormat="1" x14ac:dyDescent="0.2">
      <c r="A26" s="209">
        <v>19</v>
      </c>
      <c r="B26" s="214"/>
      <c r="C26" s="215" t="s">
        <v>235</v>
      </c>
      <c r="D26" s="216" t="s">
        <v>70</v>
      </c>
      <c r="E26" s="216">
        <v>9</v>
      </c>
      <c r="F26" s="216"/>
      <c r="G26" s="217">
        <f t="shared" si="2"/>
        <v>0</v>
      </c>
      <c r="H26" s="218"/>
      <c r="I26" s="218"/>
      <c r="J26" s="218"/>
      <c r="K26" s="218"/>
    </row>
    <row r="27" spans="1:11" s="213" customFormat="1" ht="38.25" x14ac:dyDescent="0.2">
      <c r="A27" s="209">
        <v>20</v>
      </c>
      <c r="B27" s="214"/>
      <c r="C27" s="215" t="s">
        <v>236</v>
      </c>
      <c r="D27" s="216" t="s">
        <v>70</v>
      </c>
      <c r="E27" s="216">
        <v>8</v>
      </c>
      <c r="F27" s="216"/>
      <c r="G27" s="217">
        <f t="shared" si="2"/>
        <v>0</v>
      </c>
      <c r="H27" s="218"/>
      <c r="I27" s="218"/>
      <c r="J27" s="218"/>
      <c r="K27" s="218"/>
    </row>
    <row r="28" spans="1:11" s="213" customFormat="1" x14ac:dyDescent="0.2">
      <c r="A28" s="209">
        <v>21</v>
      </c>
      <c r="B28" s="214"/>
      <c r="C28" s="215" t="s">
        <v>237</v>
      </c>
      <c r="D28" s="216" t="s">
        <v>70</v>
      </c>
      <c r="E28" s="216">
        <v>8</v>
      </c>
      <c r="F28" s="216"/>
      <c r="G28" s="217">
        <f t="shared" si="2"/>
        <v>0</v>
      </c>
      <c r="H28" s="218"/>
      <c r="I28" s="218"/>
      <c r="J28" s="218"/>
      <c r="K28" s="218"/>
    </row>
    <row r="29" spans="1:11" s="213" customFormat="1" ht="89.25" x14ac:dyDescent="0.2">
      <c r="A29" s="209">
        <v>22</v>
      </c>
      <c r="B29" s="214"/>
      <c r="C29" s="215" t="s">
        <v>238</v>
      </c>
      <c r="D29" s="216" t="s">
        <v>70</v>
      </c>
      <c r="E29" s="216">
        <v>1</v>
      </c>
      <c r="F29" s="216"/>
      <c r="G29" s="217">
        <f t="shared" si="2"/>
        <v>0</v>
      </c>
      <c r="H29" s="218"/>
      <c r="I29" s="218"/>
      <c r="J29" s="218"/>
      <c r="K29" s="218"/>
    </row>
    <row r="30" spans="1:11" s="213" customFormat="1" ht="25.5" x14ac:dyDescent="0.2">
      <c r="A30" s="209">
        <v>23</v>
      </c>
      <c r="B30" s="214"/>
      <c r="C30" s="215" t="s">
        <v>239</v>
      </c>
      <c r="D30" s="216" t="s">
        <v>70</v>
      </c>
      <c r="E30" s="216">
        <v>1</v>
      </c>
      <c r="F30" s="216"/>
      <c r="G30" s="217">
        <f t="shared" si="2"/>
        <v>0</v>
      </c>
      <c r="H30" s="218"/>
      <c r="I30" s="218"/>
      <c r="J30" s="218"/>
      <c r="K30" s="218"/>
    </row>
    <row r="31" spans="1:11" s="213" customFormat="1" ht="102" x14ac:dyDescent="0.2">
      <c r="A31" s="209">
        <v>24</v>
      </c>
      <c r="B31" s="214"/>
      <c r="C31" s="215" t="s">
        <v>240</v>
      </c>
      <c r="D31" s="216" t="s">
        <v>70</v>
      </c>
      <c r="E31" s="216">
        <v>1</v>
      </c>
      <c r="F31" s="216"/>
      <c r="G31" s="217">
        <f t="shared" si="2"/>
        <v>0</v>
      </c>
      <c r="H31" s="218"/>
      <c r="I31" s="218"/>
      <c r="J31" s="218"/>
      <c r="K31" s="218"/>
    </row>
    <row r="32" spans="1:11" s="213" customFormat="1" ht="38.25" x14ac:dyDescent="0.2">
      <c r="A32" s="209">
        <v>25</v>
      </c>
      <c r="B32" s="214"/>
      <c r="C32" s="215" t="s">
        <v>241</v>
      </c>
      <c r="D32" s="216" t="s">
        <v>70</v>
      </c>
      <c r="E32" s="216">
        <v>1</v>
      </c>
      <c r="F32" s="216"/>
      <c r="G32" s="217">
        <f t="shared" si="2"/>
        <v>0</v>
      </c>
      <c r="H32" s="218"/>
      <c r="I32" s="218"/>
      <c r="J32" s="218"/>
      <c r="K32" s="218"/>
    </row>
    <row r="33" spans="1:11" s="213" customFormat="1" ht="63.75" x14ac:dyDescent="0.2">
      <c r="A33" s="209">
        <v>26</v>
      </c>
      <c r="B33" s="214"/>
      <c r="C33" s="215" t="s">
        <v>242</v>
      </c>
      <c r="D33" s="216" t="s">
        <v>70</v>
      </c>
      <c r="E33" s="216">
        <v>16</v>
      </c>
      <c r="F33" s="216"/>
      <c r="G33" s="217">
        <f t="shared" si="2"/>
        <v>0</v>
      </c>
      <c r="H33" s="218"/>
      <c r="I33" s="218"/>
      <c r="J33" s="218"/>
      <c r="K33" s="218"/>
    </row>
    <row r="34" spans="1:11" s="213" customFormat="1" ht="63.75" x14ac:dyDescent="0.2">
      <c r="A34" s="209">
        <v>27</v>
      </c>
      <c r="B34" s="214"/>
      <c r="C34" s="215" t="s">
        <v>243</v>
      </c>
      <c r="D34" s="216" t="s">
        <v>70</v>
      </c>
      <c r="E34" s="216">
        <v>4</v>
      </c>
      <c r="F34" s="216"/>
      <c r="G34" s="217">
        <f t="shared" si="2"/>
        <v>0</v>
      </c>
      <c r="H34" s="218"/>
      <c r="I34" s="218"/>
      <c r="J34" s="218"/>
      <c r="K34" s="218"/>
    </row>
    <row r="35" spans="1:11" s="213" customFormat="1" ht="51" x14ac:dyDescent="0.2">
      <c r="A35" s="209">
        <v>28</v>
      </c>
      <c r="B35" s="214"/>
      <c r="C35" s="215" t="s">
        <v>244</v>
      </c>
      <c r="D35" s="216" t="s">
        <v>70</v>
      </c>
      <c r="E35" s="216">
        <v>1</v>
      </c>
      <c r="F35" s="216"/>
      <c r="G35" s="217">
        <f t="shared" si="2"/>
        <v>0</v>
      </c>
      <c r="H35" s="218"/>
      <c r="I35" s="218"/>
      <c r="J35" s="218"/>
      <c r="K35" s="218"/>
    </row>
    <row r="36" spans="1:11" s="213" customFormat="1" x14ac:dyDescent="0.2">
      <c r="A36" s="219"/>
      <c r="B36" s="220" t="s">
        <v>71</v>
      </c>
      <c r="C36" s="221" t="str">
        <f>CONCATENATE(B19," ",C19)</f>
        <v xml:space="preserve">3 Vypínače, zásuvky , ovládací přístroje </v>
      </c>
      <c r="D36" s="219"/>
      <c r="E36" s="222"/>
      <c r="F36" s="222"/>
      <c r="G36" s="223">
        <f>SUM(G19:G35)</f>
        <v>0</v>
      </c>
      <c r="H36" s="224"/>
      <c r="I36" s="225">
        <f>SUM(I19:I35)</f>
        <v>0</v>
      </c>
      <c r="J36" s="224"/>
      <c r="K36" s="225">
        <f>SUM(K19:K35)</f>
        <v>0</v>
      </c>
    </row>
    <row r="37" spans="1:11" s="213" customFormat="1" x14ac:dyDescent="0.2">
      <c r="A37" s="206" t="s">
        <v>69</v>
      </c>
      <c r="B37" s="207" t="s">
        <v>83</v>
      </c>
      <c r="C37" s="208" t="s">
        <v>245</v>
      </c>
      <c r="D37" s="209"/>
      <c r="E37" s="210"/>
      <c r="F37" s="210"/>
      <c r="G37" s="211"/>
      <c r="H37" s="212"/>
      <c r="I37" s="212"/>
      <c r="J37" s="212"/>
      <c r="K37" s="212"/>
    </row>
    <row r="38" spans="1:11" s="213" customFormat="1" ht="25.5" x14ac:dyDescent="0.2">
      <c r="A38" s="209">
        <v>29</v>
      </c>
      <c r="B38" s="214"/>
      <c r="C38" s="215" t="s">
        <v>246</v>
      </c>
      <c r="D38" s="216" t="s">
        <v>77</v>
      </c>
      <c r="E38" s="216">
        <v>70</v>
      </c>
      <c r="F38" s="216"/>
      <c r="G38" s="217">
        <f>CEILING(E38*F38,1)</f>
        <v>0</v>
      </c>
      <c r="H38" s="218"/>
      <c r="I38" s="218"/>
      <c r="J38" s="218"/>
      <c r="K38" s="218"/>
    </row>
    <row r="39" spans="1:11" s="213" customFormat="1" ht="25.5" x14ac:dyDescent="0.2">
      <c r="A39" s="209">
        <v>30</v>
      </c>
      <c r="B39" s="214"/>
      <c r="C39" s="215" t="s">
        <v>247</v>
      </c>
      <c r="D39" s="216" t="s">
        <v>77</v>
      </c>
      <c r="E39" s="216">
        <v>130</v>
      </c>
      <c r="F39" s="216"/>
      <c r="G39" s="217">
        <f t="shared" ref="G39:G49" si="3">CEILING(E39*F39,1)</f>
        <v>0</v>
      </c>
      <c r="H39" s="218"/>
      <c r="I39" s="218"/>
      <c r="J39" s="218"/>
      <c r="K39" s="218"/>
    </row>
    <row r="40" spans="1:11" s="213" customFormat="1" ht="25.5" x14ac:dyDescent="0.2">
      <c r="A40" s="209">
        <v>31</v>
      </c>
      <c r="B40" s="214"/>
      <c r="C40" s="215" t="s">
        <v>248</v>
      </c>
      <c r="D40" s="216" t="s">
        <v>77</v>
      </c>
      <c r="E40" s="216">
        <v>190</v>
      </c>
      <c r="F40" s="216"/>
      <c r="G40" s="217">
        <f t="shared" si="3"/>
        <v>0</v>
      </c>
      <c r="H40" s="218"/>
      <c r="I40" s="218"/>
      <c r="J40" s="218"/>
      <c r="K40" s="218"/>
    </row>
    <row r="41" spans="1:11" s="213" customFormat="1" ht="38.25" x14ac:dyDescent="0.2">
      <c r="A41" s="209">
        <v>32</v>
      </c>
      <c r="B41" s="214"/>
      <c r="C41" s="215" t="s">
        <v>249</v>
      </c>
      <c r="D41" s="216" t="s">
        <v>77</v>
      </c>
      <c r="E41" s="216">
        <v>10</v>
      </c>
      <c r="F41" s="216"/>
      <c r="G41" s="217">
        <f t="shared" si="3"/>
        <v>0</v>
      </c>
      <c r="H41" s="218"/>
      <c r="I41" s="218"/>
      <c r="J41" s="218"/>
      <c r="K41" s="218"/>
    </row>
    <row r="42" spans="1:11" s="213" customFormat="1" ht="25.5" x14ac:dyDescent="0.2">
      <c r="A42" s="209">
        <v>33</v>
      </c>
      <c r="B42" s="214"/>
      <c r="C42" s="215" t="s">
        <v>250</v>
      </c>
      <c r="D42" s="216" t="s">
        <v>77</v>
      </c>
      <c r="E42" s="216">
        <v>100</v>
      </c>
      <c r="F42" s="216"/>
      <c r="G42" s="217">
        <f t="shared" si="3"/>
        <v>0</v>
      </c>
      <c r="H42" s="218"/>
      <c r="I42" s="218"/>
      <c r="J42" s="218"/>
      <c r="K42" s="218"/>
    </row>
    <row r="43" spans="1:11" s="213" customFormat="1" ht="102" x14ac:dyDescent="0.2">
      <c r="A43" s="209">
        <v>34</v>
      </c>
      <c r="B43" s="214"/>
      <c r="C43" s="215" t="s">
        <v>251</v>
      </c>
      <c r="D43" s="216" t="s">
        <v>70</v>
      </c>
      <c r="E43" s="216">
        <v>1</v>
      </c>
      <c r="F43" s="216"/>
      <c r="G43" s="217">
        <f t="shared" si="3"/>
        <v>0</v>
      </c>
      <c r="H43" s="218"/>
      <c r="I43" s="218"/>
      <c r="J43" s="218"/>
      <c r="K43" s="218"/>
    </row>
    <row r="44" spans="1:11" s="213" customFormat="1" ht="51" x14ac:dyDescent="0.2">
      <c r="A44" s="209">
        <v>35</v>
      </c>
      <c r="B44" s="214"/>
      <c r="C44" s="215" t="s">
        <v>252</v>
      </c>
      <c r="D44" s="216" t="s">
        <v>77</v>
      </c>
      <c r="E44" s="216">
        <v>25</v>
      </c>
      <c r="F44" s="216"/>
      <c r="G44" s="217">
        <f t="shared" si="3"/>
        <v>0</v>
      </c>
      <c r="H44" s="218"/>
      <c r="I44" s="218"/>
      <c r="J44" s="218"/>
      <c r="K44" s="218"/>
    </row>
    <row r="45" spans="1:11" s="213" customFormat="1" ht="51" x14ac:dyDescent="0.2">
      <c r="A45" s="209">
        <v>36</v>
      </c>
      <c r="B45" s="214"/>
      <c r="C45" s="215" t="s">
        <v>253</v>
      </c>
      <c r="D45" s="216" t="s">
        <v>77</v>
      </c>
      <c r="E45" s="216">
        <v>10</v>
      </c>
      <c r="F45" s="216"/>
      <c r="G45" s="217">
        <f t="shared" si="3"/>
        <v>0</v>
      </c>
      <c r="H45" s="218"/>
      <c r="I45" s="218"/>
      <c r="J45" s="218"/>
      <c r="K45" s="218"/>
    </row>
    <row r="46" spans="1:11" s="213" customFormat="1" ht="25.5" x14ac:dyDescent="0.2">
      <c r="A46" s="209">
        <v>37</v>
      </c>
      <c r="B46" s="214"/>
      <c r="C46" s="215" t="s">
        <v>254</v>
      </c>
      <c r="D46" s="216" t="s">
        <v>77</v>
      </c>
      <c r="E46" s="216">
        <v>100</v>
      </c>
      <c r="F46" s="216"/>
      <c r="G46" s="217">
        <f t="shared" si="3"/>
        <v>0</v>
      </c>
      <c r="H46" s="218"/>
      <c r="I46" s="218"/>
      <c r="J46" s="218"/>
      <c r="K46" s="218"/>
    </row>
    <row r="47" spans="1:11" s="213" customFormat="1" x14ac:dyDescent="0.2">
      <c r="A47" s="209">
        <v>38</v>
      </c>
      <c r="B47" s="214"/>
      <c r="C47" s="215" t="s">
        <v>255</v>
      </c>
      <c r="D47" s="216" t="s">
        <v>77</v>
      </c>
      <c r="E47" s="216">
        <v>435</v>
      </c>
      <c r="F47" s="216"/>
      <c r="G47" s="217">
        <f t="shared" si="3"/>
        <v>0</v>
      </c>
      <c r="H47" s="218"/>
      <c r="I47" s="218"/>
      <c r="J47" s="218"/>
      <c r="K47" s="218"/>
    </row>
    <row r="48" spans="1:11" s="213" customFormat="1" ht="25.5" x14ac:dyDescent="0.2">
      <c r="A48" s="209">
        <v>39</v>
      </c>
      <c r="B48" s="214"/>
      <c r="C48" s="215" t="s">
        <v>256</v>
      </c>
      <c r="D48" s="216" t="s">
        <v>70</v>
      </c>
      <c r="E48" s="216">
        <v>25</v>
      </c>
      <c r="F48" s="216"/>
      <c r="G48" s="217">
        <f t="shared" si="3"/>
        <v>0</v>
      </c>
      <c r="H48" s="218"/>
      <c r="I48" s="218"/>
      <c r="J48" s="218"/>
      <c r="K48" s="218"/>
    </row>
    <row r="49" spans="1:11" s="213" customFormat="1" ht="63.75" x14ac:dyDescent="0.2">
      <c r="A49" s="209">
        <v>40</v>
      </c>
      <c r="B49" s="214"/>
      <c r="C49" s="226" t="s">
        <v>257</v>
      </c>
      <c r="D49" s="216"/>
      <c r="E49" s="216"/>
      <c r="F49" s="216"/>
      <c r="G49" s="217">
        <f t="shared" si="3"/>
        <v>0</v>
      </c>
      <c r="H49" s="218"/>
      <c r="I49" s="218"/>
      <c r="J49" s="218"/>
      <c r="K49" s="218"/>
    </row>
    <row r="50" spans="1:11" s="213" customFormat="1" x14ac:dyDescent="0.2">
      <c r="A50" s="219"/>
      <c r="B50" s="220" t="s">
        <v>71</v>
      </c>
      <c r="C50" s="221" t="str">
        <f>CONCATENATE(B37," ",C37)</f>
        <v>4 Kabely a vodiče</v>
      </c>
      <c r="D50" s="219"/>
      <c r="E50" s="222"/>
      <c r="F50" s="222"/>
      <c r="G50" s="223">
        <f>SUM(G37:G49)</f>
        <v>0</v>
      </c>
      <c r="H50" s="224"/>
      <c r="I50" s="225">
        <f>SUM(I37:I49)</f>
        <v>0</v>
      </c>
      <c r="J50" s="224"/>
      <c r="K50" s="225">
        <f>SUM(K37:K49)</f>
        <v>0</v>
      </c>
    </row>
    <row r="51" spans="1:11" s="213" customFormat="1" x14ac:dyDescent="0.2">
      <c r="A51" s="206" t="s">
        <v>69</v>
      </c>
      <c r="B51" s="207" t="s">
        <v>258</v>
      </c>
      <c r="C51" s="208" t="s">
        <v>259</v>
      </c>
      <c r="D51" s="209"/>
      <c r="E51" s="210"/>
      <c r="F51" s="210"/>
      <c r="G51" s="211"/>
      <c r="H51" s="212"/>
      <c r="I51" s="212"/>
      <c r="J51" s="212"/>
      <c r="K51" s="212"/>
    </row>
    <row r="52" spans="1:11" s="213" customFormat="1" ht="51" x14ac:dyDescent="0.2">
      <c r="A52" s="209">
        <v>41</v>
      </c>
      <c r="B52" s="214"/>
      <c r="C52" s="215" t="s">
        <v>260</v>
      </c>
      <c r="D52" s="216" t="s">
        <v>70</v>
      </c>
      <c r="E52" s="216">
        <v>20</v>
      </c>
      <c r="F52" s="216"/>
      <c r="G52" s="217">
        <f>CEILING(E52*F52,1)</f>
        <v>0</v>
      </c>
      <c r="H52" s="218"/>
      <c r="I52" s="218"/>
      <c r="J52" s="218"/>
      <c r="K52" s="218"/>
    </row>
    <row r="53" spans="1:11" s="213" customFormat="1" ht="51" x14ac:dyDescent="0.2">
      <c r="A53" s="209">
        <v>42</v>
      </c>
      <c r="B53" s="214"/>
      <c r="C53" s="215" t="s">
        <v>261</v>
      </c>
      <c r="D53" s="216" t="s">
        <v>70</v>
      </c>
      <c r="E53" s="216">
        <v>10</v>
      </c>
      <c r="F53" s="216"/>
      <c r="G53" s="217">
        <f t="shared" ref="G53:G60" si="4">CEILING(E53*F53,1)</f>
        <v>0</v>
      </c>
      <c r="H53" s="218"/>
      <c r="I53" s="218"/>
      <c r="J53" s="218"/>
      <c r="K53" s="218"/>
    </row>
    <row r="54" spans="1:11" s="213" customFormat="1" x14ac:dyDescent="0.2">
      <c r="A54" s="209">
        <v>43</v>
      </c>
      <c r="B54" s="214"/>
      <c r="C54" s="215" t="s">
        <v>262</v>
      </c>
      <c r="D54" s="216" t="s">
        <v>70</v>
      </c>
      <c r="E54" s="216">
        <v>30</v>
      </c>
      <c r="F54" s="216"/>
      <c r="G54" s="217">
        <f t="shared" si="4"/>
        <v>0</v>
      </c>
      <c r="H54" s="218"/>
      <c r="I54" s="218"/>
      <c r="J54" s="218"/>
      <c r="K54" s="218"/>
    </row>
    <row r="55" spans="1:11" s="213" customFormat="1" ht="25.5" x14ac:dyDescent="0.2">
      <c r="A55" s="209">
        <v>44</v>
      </c>
      <c r="B55" s="214"/>
      <c r="C55" s="215" t="s">
        <v>263</v>
      </c>
      <c r="D55" s="216" t="s">
        <v>77</v>
      </c>
      <c r="E55" s="216">
        <v>250</v>
      </c>
      <c r="F55" s="216"/>
      <c r="G55" s="217">
        <f t="shared" si="4"/>
        <v>0</v>
      </c>
      <c r="H55" s="218"/>
      <c r="I55" s="218"/>
      <c r="J55" s="218"/>
      <c r="K55" s="218"/>
    </row>
    <row r="56" spans="1:11" s="213" customFormat="1" ht="25.5" x14ac:dyDescent="0.2">
      <c r="A56" s="209">
        <v>45</v>
      </c>
      <c r="B56" s="214"/>
      <c r="C56" s="215" t="s">
        <v>264</v>
      </c>
      <c r="D56" s="216" t="s">
        <v>77</v>
      </c>
      <c r="E56" s="216">
        <v>40</v>
      </c>
      <c r="F56" s="216"/>
      <c r="G56" s="217">
        <f t="shared" si="4"/>
        <v>0</v>
      </c>
      <c r="H56" s="218"/>
      <c r="I56" s="218"/>
      <c r="J56" s="218"/>
      <c r="K56" s="218"/>
    </row>
    <row r="57" spans="1:11" s="213" customFormat="1" ht="25.5" x14ac:dyDescent="0.2">
      <c r="A57" s="209">
        <v>46</v>
      </c>
      <c r="B57" s="214"/>
      <c r="C57" s="215" t="s">
        <v>265</v>
      </c>
      <c r="D57" s="216" t="s">
        <v>77</v>
      </c>
      <c r="E57" s="216">
        <v>290</v>
      </c>
      <c r="F57" s="216"/>
      <c r="G57" s="217">
        <f t="shared" si="4"/>
        <v>0</v>
      </c>
      <c r="H57" s="218"/>
      <c r="I57" s="218"/>
      <c r="J57" s="218"/>
      <c r="K57" s="218"/>
    </row>
    <row r="58" spans="1:11" s="213" customFormat="1" ht="51" x14ac:dyDescent="0.2">
      <c r="A58" s="209">
        <v>47</v>
      </c>
      <c r="B58" s="214"/>
      <c r="C58" s="215" t="s">
        <v>266</v>
      </c>
      <c r="D58" s="216" t="s">
        <v>77</v>
      </c>
      <c r="E58" s="216">
        <v>30</v>
      </c>
      <c r="F58" s="216"/>
      <c r="G58" s="217">
        <f t="shared" si="4"/>
        <v>0</v>
      </c>
      <c r="H58" s="218"/>
      <c r="I58" s="218"/>
      <c r="J58" s="218"/>
      <c r="K58" s="218"/>
    </row>
    <row r="59" spans="1:11" s="213" customFormat="1" ht="25.5" x14ac:dyDescent="0.2">
      <c r="A59" s="209">
        <v>48</v>
      </c>
      <c r="B59" s="214"/>
      <c r="C59" s="215" t="s">
        <v>267</v>
      </c>
      <c r="D59" s="216" t="s">
        <v>77</v>
      </c>
      <c r="E59" s="216">
        <v>30</v>
      </c>
      <c r="F59" s="216"/>
      <c r="G59" s="217">
        <f t="shared" si="4"/>
        <v>0</v>
      </c>
      <c r="H59" s="218"/>
      <c r="I59" s="218"/>
      <c r="J59" s="218"/>
      <c r="K59" s="218"/>
    </row>
    <row r="60" spans="1:11" s="213" customFormat="1" ht="63.75" x14ac:dyDescent="0.2">
      <c r="A60" s="209">
        <v>49</v>
      </c>
      <c r="B60" s="214"/>
      <c r="C60" s="215" t="s">
        <v>268</v>
      </c>
      <c r="D60" s="216" t="s">
        <v>70</v>
      </c>
      <c r="E60" s="216">
        <v>2</v>
      </c>
      <c r="F60" s="216"/>
      <c r="G60" s="217">
        <f t="shared" si="4"/>
        <v>0</v>
      </c>
      <c r="H60" s="218"/>
      <c r="I60" s="218"/>
      <c r="J60" s="218"/>
      <c r="K60" s="218"/>
    </row>
    <row r="61" spans="1:11" s="213" customFormat="1" x14ac:dyDescent="0.2">
      <c r="A61" s="219"/>
      <c r="B61" s="220" t="s">
        <v>71</v>
      </c>
      <c r="C61" s="221" t="str">
        <f>CONCATENATE(B51," ",C51)</f>
        <v xml:space="preserve">5 Instalační materiál </v>
      </c>
      <c r="D61" s="219"/>
      <c r="E61" s="222"/>
      <c r="F61" s="222"/>
      <c r="G61" s="223">
        <f>SUM(G51:G60)</f>
        <v>0</v>
      </c>
      <c r="H61" s="224"/>
      <c r="I61" s="225">
        <f>SUM(I51:I60)</f>
        <v>0</v>
      </c>
      <c r="J61" s="224"/>
      <c r="K61" s="225">
        <f>SUM(K51:K60)</f>
        <v>0</v>
      </c>
    </row>
    <row r="62" spans="1:11" s="213" customFormat="1" x14ac:dyDescent="0.2">
      <c r="A62" s="206" t="s">
        <v>69</v>
      </c>
      <c r="B62" s="207" t="s">
        <v>269</v>
      </c>
      <c r="C62" s="208" t="s">
        <v>270</v>
      </c>
      <c r="D62" s="209"/>
      <c r="E62" s="210"/>
      <c r="F62" s="210"/>
      <c r="G62" s="211"/>
      <c r="H62" s="212"/>
      <c r="I62" s="212"/>
      <c r="J62" s="212"/>
      <c r="K62" s="212"/>
    </row>
    <row r="63" spans="1:11" s="213" customFormat="1" ht="63.75" x14ac:dyDescent="0.2">
      <c r="A63" s="209">
        <v>55</v>
      </c>
      <c r="B63" s="214"/>
      <c r="C63" s="215" t="s">
        <v>271</v>
      </c>
      <c r="D63" s="216" t="s">
        <v>70</v>
      </c>
      <c r="E63" s="216">
        <v>1</v>
      </c>
      <c r="F63" s="216"/>
      <c r="G63" s="217">
        <f>CEILING(E63*F63,1)</f>
        <v>0</v>
      </c>
      <c r="H63" s="218"/>
      <c r="I63" s="218"/>
      <c r="J63" s="218"/>
      <c r="K63" s="218"/>
    </row>
    <row r="64" spans="1:11" s="213" customFormat="1" x14ac:dyDescent="0.2">
      <c r="A64" s="209">
        <v>56</v>
      </c>
      <c r="B64" s="214"/>
      <c r="C64" s="215" t="s">
        <v>272</v>
      </c>
      <c r="D64" s="216" t="s">
        <v>70</v>
      </c>
      <c r="E64" s="216">
        <v>1</v>
      </c>
      <c r="F64" s="216"/>
      <c r="G64" s="217">
        <f t="shared" ref="G64:G67" si="5">CEILING(E64*F64,1)</f>
        <v>0</v>
      </c>
      <c r="H64" s="218"/>
      <c r="I64" s="218"/>
      <c r="J64" s="218"/>
      <c r="K64" s="218"/>
    </row>
    <row r="65" spans="1:11" s="213" customFormat="1" x14ac:dyDescent="0.2">
      <c r="A65" s="209">
        <v>57</v>
      </c>
      <c r="B65" s="214"/>
      <c r="C65" s="215" t="s">
        <v>273</v>
      </c>
      <c r="D65" s="216" t="s">
        <v>70</v>
      </c>
      <c r="E65" s="216">
        <v>1</v>
      </c>
      <c r="F65" s="216"/>
      <c r="G65" s="217">
        <f t="shared" si="5"/>
        <v>0</v>
      </c>
      <c r="H65" s="218"/>
      <c r="I65" s="218"/>
      <c r="J65" s="218"/>
      <c r="K65" s="218"/>
    </row>
    <row r="66" spans="1:11" s="213" customFormat="1" x14ac:dyDescent="0.2">
      <c r="A66" s="209">
        <v>58</v>
      </c>
      <c r="B66" s="214"/>
      <c r="C66" s="215" t="s">
        <v>274</v>
      </c>
      <c r="D66" s="216" t="s">
        <v>70</v>
      </c>
      <c r="E66" s="216">
        <v>1</v>
      </c>
      <c r="F66" s="216"/>
      <c r="G66" s="217">
        <f t="shared" si="5"/>
        <v>0</v>
      </c>
      <c r="H66" s="218"/>
      <c r="I66" s="218"/>
      <c r="J66" s="218"/>
      <c r="K66" s="218"/>
    </row>
    <row r="67" spans="1:11" s="213" customFormat="1" ht="102" x14ac:dyDescent="0.2">
      <c r="A67" s="209">
        <v>59</v>
      </c>
      <c r="B67" s="214"/>
      <c r="C67" s="215" t="s">
        <v>275</v>
      </c>
      <c r="D67" s="216" t="s">
        <v>70</v>
      </c>
      <c r="E67" s="216">
        <v>1</v>
      </c>
      <c r="F67" s="216"/>
      <c r="G67" s="217">
        <f t="shared" si="5"/>
        <v>0</v>
      </c>
      <c r="H67" s="218"/>
      <c r="I67" s="218"/>
      <c r="J67" s="218"/>
      <c r="K67" s="218"/>
    </row>
    <row r="68" spans="1:11" s="213" customFormat="1" x14ac:dyDescent="0.2">
      <c r="A68" s="219"/>
      <c r="B68" s="220" t="s">
        <v>71</v>
      </c>
      <c r="C68" s="221" t="str">
        <f>CONCATENATE(B62," ",C62)</f>
        <v>6 Ostatní</v>
      </c>
      <c r="D68" s="219"/>
      <c r="E68" s="222"/>
      <c r="F68" s="222"/>
      <c r="G68" s="223">
        <f>SUM(G62:G67)</f>
        <v>0</v>
      </c>
      <c r="H68" s="224"/>
      <c r="I68" s="225">
        <f>SUM(I62:I67)</f>
        <v>0</v>
      </c>
      <c r="J68" s="224"/>
      <c r="K68" s="225">
        <f>SUM(K62:K67)</f>
        <v>0</v>
      </c>
    </row>
    <row r="70" spans="1:11" x14ac:dyDescent="0.2">
      <c r="C70" s="227" t="s">
        <v>276</v>
      </c>
      <c r="G70" s="229">
        <f>G68+G61+G50+G36+G18+G10</f>
        <v>0</v>
      </c>
    </row>
    <row r="71" spans="1:11" x14ac:dyDescent="0.2">
      <c r="G71" s="229"/>
    </row>
    <row r="72" spans="1:11" x14ac:dyDescent="0.2">
      <c r="C72" s="230"/>
    </row>
    <row r="73" spans="1:11" ht="25.5" x14ac:dyDescent="0.2">
      <c r="C73" s="231" t="s">
        <v>277</v>
      </c>
    </row>
    <row r="74" spans="1:11" ht="25.5" x14ac:dyDescent="0.2">
      <c r="C74" s="231" t="s">
        <v>278</v>
      </c>
    </row>
    <row r="75" spans="1:11" ht="41.25" customHeight="1" x14ac:dyDescent="0.2">
      <c r="C75" s="231" t="s">
        <v>279</v>
      </c>
    </row>
    <row r="76" spans="1:11" ht="27.75" customHeight="1" x14ac:dyDescent="0.2">
      <c r="C76" s="231" t="s">
        <v>280</v>
      </c>
    </row>
    <row r="77" spans="1:11" ht="51" x14ac:dyDescent="0.2">
      <c r="C77" s="231" t="s">
        <v>281</v>
      </c>
    </row>
    <row r="78" spans="1:11" x14ac:dyDescent="0.2">
      <c r="C78" s="231" t="s">
        <v>282</v>
      </c>
    </row>
    <row r="79" spans="1:11" ht="39.75" customHeight="1" x14ac:dyDescent="0.2">
      <c r="C79" s="231"/>
    </row>
    <row r="80" spans="1:11" x14ac:dyDescent="0.2">
      <c r="C80" s="230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3" orientation="landscape" horizontalDpi="300" r:id="rId1"/>
  <headerFooter alignWithMargins="0">
    <oddHeader>&amp;R&amp;"Times New Roman,Obyčejné"&amp;9Veřejná zakázka: "Podatelna Ministerstva životního prostředí II"</oddHeader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showZeros="0" view="pageLayout" zoomScale="85" zoomScaleNormal="70" zoomScalePageLayoutView="85" workbookViewId="0">
      <selection activeCell="I9" sqref="I9"/>
    </sheetView>
  </sheetViews>
  <sheetFormatPr defaultRowHeight="12.75" x14ac:dyDescent="0.2"/>
  <cols>
    <col min="1" max="1" width="4.42578125" style="184" customWidth="1"/>
    <col min="2" max="2" width="18.42578125" style="184" customWidth="1"/>
    <col min="3" max="3" width="49.140625" style="184" customWidth="1"/>
    <col min="4" max="4" width="3.85546875" style="236" customWidth="1"/>
    <col min="5" max="5" width="10" style="228" customWidth="1"/>
    <col min="6" max="6" width="11.28515625" style="184" customWidth="1"/>
    <col min="7" max="7" width="16.140625" style="184" customWidth="1"/>
    <col min="8" max="8" width="13.140625" style="184" customWidth="1"/>
    <col min="9" max="9" width="14.5703125" style="184" customWidth="1"/>
    <col min="10" max="10" width="13.140625" style="184" customWidth="1"/>
    <col min="11" max="11" width="13.5703125" style="184" customWidth="1"/>
    <col min="12" max="16384" width="9.140625" style="184"/>
  </cols>
  <sheetData>
    <row r="1" spans="1:11" ht="15" x14ac:dyDescent="0.2">
      <c r="A1" s="255" t="s">
        <v>57</v>
      </c>
      <c r="B1" s="255"/>
      <c r="C1" s="255"/>
      <c r="D1" s="255"/>
      <c r="E1" s="255"/>
      <c r="F1" s="255"/>
      <c r="G1" s="255"/>
      <c r="H1" s="255"/>
      <c r="I1" s="255"/>
    </row>
    <row r="2" spans="1:11" ht="13.5" thickBot="1" x14ac:dyDescent="0.25">
      <c r="B2" s="185"/>
      <c r="C2" s="186"/>
      <c r="D2" s="232"/>
      <c r="E2" s="187"/>
      <c r="F2" s="186"/>
      <c r="G2" s="186"/>
    </row>
    <row r="3" spans="1:11" ht="13.5" thickTop="1" x14ac:dyDescent="0.2">
      <c r="A3" s="256" t="s">
        <v>5</v>
      </c>
      <c r="B3" s="257"/>
      <c r="C3" s="188" t="s">
        <v>167</v>
      </c>
      <c r="D3" s="191"/>
      <c r="E3" s="190"/>
      <c r="F3" s="189"/>
      <c r="G3" s="191"/>
      <c r="H3" s="192"/>
      <c r="I3" s="193"/>
    </row>
    <row r="4" spans="1:11" ht="13.5" thickBot="1" x14ac:dyDescent="0.25">
      <c r="A4" s="258" t="s">
        <v>1</v>
      </c>
      <c r="B4" s="259"/>
      <c r="C4" s="194" t="s">
        <v>283</v>
      </c>
      <c r="D4" s="233"/>
      <c r="E4" s="196"/>
      <c r="F4" s="195"/>
      <c r="G4" s="260"/>
      <c r="H4" s="260"/>
      <c r="I4" s="261"/>
    </row>
    <row r="5" spans="1:11" ht="13.5" thickTop="1" x14ac:dyDescent="0.2">
      <c r="A5" s="197"/>
      <c r="B5" s="198"/>
      <c r="C5" s="198"/>
      <c r="D5" s="234"/>
      <c r="E5" s="199"/>
      <c r="F5" s="198"/>
      <c r="G5" s="200"/>
      <c r="H5" s="198"/>
      <c r="I5" s="198"/>
    </row>
    <row r="6" spans="1:11" x14ac:dyDescent="0.2">
      <c r="A6" s="201" t="s">
        <v>58</v>
      </c>
      <c r="B6" s="202" t="s">
        <v>59</v>
      </c>
      <c r="C6" s="202" t="s">
        <v>60</v>
      </c>
      <c r="D6" s="202" t="s">
        <v>61</v>
      </c>
      <c r="E6" s="203" t="s">
        <v>62</v>
      </c>
      <c r="F6" s="202" t="s">
        <v>63</v>
      </c>
      <c r="G6" s="204" t="s">
        <v>64</v>
      </c>
      <c r="H6" s="205" t="s">
        <v>65</v>
      </c>
      <c r="I6" s="205" t="s">
        <v>66</v>
      </c>
      <c r="J6" s="205" t="s">
        <v>67</v>
      </c>
      <c r="K6" s="205" t="s">
        <v>68</v>
      </c>
    </row>
    <row r="7" spans="1:11" s="213" customFormat="1" x14ac:dyDescent="0.2">
      <c r="A7" s="206" t="s">
        <v>69</v>
      </c>
      <c r="B7" s="207" t="s">
        <v>284</v>
      </c>
      <c r="C7" s="208" t="s">
        <v>285</v>
      </c>
      <c r="D7" s="209"/>
      <c r="E7" s="210"/>
      <c r="F7" s="210"/>
      <c r="G7" s="211"/>
      <c r="H7" s="212"/>
      <c r="I7" s="212"/>
      <c r="J7" s="212"/>
      <c r="K7" s="212"/>
    </row>
    <row r="8" spans="1:11" s="213" customFormat="1" ht="25.5" x14ac:dyDescent="0.2">
      <c r="A8" s="209">
        <v>1</v>
      </c>
      <c r="B8" s="214" t="s">
        <v>286</v>
      </c>
      <c r="C8" s="215" t="s">
        <v>287</v>
      </c>
      <c r="D8" s="235" t="s">
        <v>96</v>
      </c>
      <c r="E8" s="216">
        <v>1</v>
      </c>
      <c r="F8" s="216"/>
      <c r="G8" s="217">
        <f>CEILING(E8*F8,1)</f>
        <v>0</v>
      </c>
      <c r="H8" s="218"/>
      <c r="I8" s="218"/>
      <c r="J8" s="218"/>
      <c r="K8" s="218"/>
    </row>
    <row r="9" spans="1:11" s="213" customFormat="1" x14ac:dyDescent="0.2">
      <c r="A9" s="219"/>
      <c r="B9" s="220" t="s">
        <v>71</v>
      </c>
      <c r="C9" s="221" t="str">
        <f>CONCATENATE(B7," ",C7)</f>
        <v>1010.O00.0009 Demontáže</v>
      </c>
      <c r="D9" s="219"/>
      <c r="E9" s="222"/>
      <c r="F9" s="222"/>
      <c r="G9" s="223">
        <f>SUM(G7:G8)</f>
        <v>0</v>
      </c>
      <c r="H9" s="224"/>
      <c r="I9" s="225">
        <f>SUM(I7:I8)</f>
        <v>0</v>
      </c>
      <c r="J9" s="224"/>
      <c r="K9" s="225">
        <f>SUM(K7:K8)</f>
        <v>0</v>
      </c>
    </row>
    <row r="10" spans="1:11" s="213" customFormat="1" x14ac:dyDescent="0.2">
      <c r="A10" s="206" t="s">
        <v>69</v>
      </c>
      <c r="B10" s="207" t="s">
        <v>288</v>
      </c>
      <c r="C10" s="208" t="s">
        <v>289</v>
      </c>
      <c r="D10" s="209"/>
      <c r="E10" s="210"/>
      <c r="F10" s="210"/>
      <c r="G10" s="211"/>
      <c r="H10" s="212"/>
      <c r="I10" s="212"/>
      <c r="J10" s="212"/>
      <c r="K10" s="212"/>
    </row>
    <row r="11" spans="1:11" s="213" customFormat="1" ht="25.5" x14ac:dyDescent="0.2">
      <c r="A11" s="209">
        <v>2</v>
      </c>
      <c r="B11" s="214" t="s">
        <v>290</v>
      </c>
      <c r="C11" s="215" t="s">
        <v>291</v>
      </c>
      <c r="D11" s="235" t="s">
        <v>77</v>
      </c>
      <c r="E11" s="216">
        <v>1530</v>
      </c>
      <c r="F11" s="216"/>
      <c r="G11" s="217">
        <f>CEILING(E11*F11,1)</f>
        <v>0</v>
      </c>
      <c r="H11" s="218"/>
      <c r="I11" s="218"/>
      <c r="J11" s="218"/>
      <c r="K11" s="218"/>
    </row>
    <row r="12" spans="1:11" s="213" customFormat="1" ht="142.5" customHeight="1" x14ac:dyDescent="0.2">
      <c r="A12" s="209">
        <v>3</v>
      </c>
      <c r="B12" s="214" t="s">
        <v>292</v>
      </c>
      <c r="C12" s="215" t="s">
        <v>293</v>
      </c>
      <c r="D12" s="235" t="s">
        <v>70</v>
      </c>
      <c r="E12" s="216">
        <v>9</v>
      </c>
      <c r="F12" s="216"/>
      <c r="G12" s="217">
        <f t="shared" ref="G12:G19" si="0">CEILING(E12*F12,1)</f>
        <v>0</v>
      </c>
      <c r="H12" s="218"/>
      <c r="I12" s="218"/>
      <c r="J12" s="218"/>
      <c r="K12" s="218"/>
    </row>
    <row r="13" spans="1:11" s="213" customFormat="1" ht="25.5" x14ac:dyDescent="0.2">
      <c r="A13" s="209">
        <v>4</v>
      </c>
      <c r="B13" s="214" t="s">
        <v>294</v>
      </c>
      <c r="C13" s="215" t="s">
        <v>295</v>
      </c>
      <c r="D13" s="235" t="s">
        <v>70</v>
      </c>
      <c r="E13" s="216">
        <v>1</v>
      </c>
      <c r="F13" s="216"/>
      <c r="G13" s="217">
        <f t="shared" si="0"/>
        <v>0</v>
      </c>
      <c r="H13" s="218"/>
      <c r="I13" s="218"/>
      <c r="J13" s="218"/>
      <c r="K13" s="218"/>
    </row>
    <row r="14" spans="1:11" s="213" customFormat="1" ht="25.5" x14ac:dyDescent="0.2">
      <c r="A14" s="209">
        <v>5</v>
      </c>
      <c r="B14" s="214" t="s">
        <v>296</v>
      </c>
      <c r="C14" s="215" t="s">
        <v>297</v>
      </c>
      <c r="D14" s="235" t="s">
        <v>70</v>
      </c>
      <c r="E14" s="216">
        <v>1</v>
      </c>
      <c r="F14" s="216"/>
      <c r="G14" s="217">
        <f t="shared" si="0"/>
        <v>0</v>
      </c>
      <c r="H14" s="218"/>
      <c r="I14" s="218"/>
      <c r="J14" s="218"/>
      <c r="K14" s="218"/>
    </row>
    <row r="15" spans="1:11" s="213" customFormat="1" x14ac:dyDescent="0.2">
      <c r="A15" s="209">
        <v>6</v>
      </c>
      <c r="B15" s="214" t="s">
        <v>298</v>
      </c>
      <c r="C15" s="215" t="s">
        <v>299</v>
      </c>
      <c r="D15" s="235" t="s">
        <v>70</v>
      </c>
      <c r="E15" s="216">
        <v>18</v>
      </c>
      <c r="F15" s="216"/>
      <c r="G15" s="217">
        <f t="shared" si="0"/>
        <v>0</v>
      </c>
      <c r="H15" s="218"/>
      <c r="I15" s="218"/>
      <c r="J15" s="218"/>
      <c r="K15" s="218"/>
    </row>
    <row r="16" spans="1:11" s="213" customFormat="1" x14ac:dyDescent="0.2">
      <c r="A16" s="209">
        <v>7</v>
      </c>
      <c r="B16" s="214" t="s">
        <v>300</v>
      </c>
      <c r="C16" s="215" t="s">
        <v>301</v>
      </c>
      <c r="D16" s="235" t="s">
        <v>70</v>
      </c>
      <c r="E16" s="216">
        <v>18</v>
      </c>
      <c r="F16" s="216"/>
      <c r="G16" s="217">
        <f t="shared" si="0"/>
        <v>0</v>
      </c>
      <c r="H16" s="218"/>
      <c r="I16" s="218"/>
      <c r="J16" s="218"/>
      <c r="K16" s="218"/>
    </row>
    <row r="17" spans="1:11" s="213" customFormat="1" ht="51" x14ac:dyDescent="0.2">
      <c r="A17" s="209">
        <v>8</v>
      </c>
      <c r="B17" s="214" t="s">
        <v>302</v>
      </c>
      <c r="C17" s="215" t="s">
        <v>303</v>
      </c>
      <c r="D17" s="235" t="s">
        <v>77</v>
      </c>
      <c r="E17" s="216">
        <v>22</v>
      </c>
      <c r="F17" s="216"/>
      <c r="G17" s="217">
        <f t="shared" si="0"/>
        <v>0</v>
      </c>
      <c r="H17" s="218"/>
      <c r="I17" s="218"/>
      <c r="J17" s="218"/>
      <c r="K17" s="218"/>
    </row>
    <row r="18" spans="1:11" s="213" customFormat="1" ht="38.25" x14ac:dyDescent="0.2">
      <c r="A18" s="209">
        <v>9</v>
      </c>
      <c r="B18" s="214" t="s">
        <v>304</v>
      </c>
      <c r="C18" s="215" t="s">
        <v>305</v>
      </c>
      <c r="D18" s="235" t="s">
        <v>77</v>
      </c>
      <c r="E18" s="216">
        <v>12</v>
      </c>
      <c r="F18" s="216"/>
      <c r="G18" s="217">
        <f t="shared" si="0"/>
        <v>0</v>
      </c>
      <c r="H18" s="218"/>
      <c r="I18" s="218"/>
      <c r="J18" s="218"/>
      <c r="K18" s="218"/>
    </row>
    <row r="19" spans="1:11" s="213" customFormat="1" ht="25.5" x14ac:dyDescent="0.2">
      <c r="A19" s="209">
        <v>10</v>
      </c>
      <c r="B19" s="214" t="s">
        <v>306</v>
      </c>
      <c r="C19" s="215" t="s">
        <v>307</v>
      </c>
      <c r="D19" s="235" t="s">
        <v>70</v>
      </c>
      <c r="E19" s="216">
        <v>18</v>
      </c>
      <c r="F19" s="216"/>
      <c r="G19" s="217">
        <f t="shared" si="0"/>
        <v>0</v>
      </c>
      <c r="H19" s="218"/>
      <c r="I19" s="218"/>
      <c r="J19" s="218"/>
      <c r="K19" s="218"/>
    </row>
    <row r="20" spans="1:11" s="213" customFormat="1" x14ac:dyDescent="0.2">
      <c r="A20" s="219"/>
      <c r="B20" s="220" t="s">
        <v>71</v>
      </c>
      <c r="C20" s="221" t="str">
        <f>CONCATENATE(B10," ",C10)</f>
        <v>1020.O00.6420.01 Strukturovaná kabeláž</v>
      </c>
      <c r="D20" s="219"/>
      <c r="E20" s="222"/>
      <c r="F20" s="222"/>
      <c r="G20" s="223">
        <f>SUM(G10:G19)</f>
        <v>0</v>
      </c>
      <c r="H20" s="224"/>
      <c r="I20" s="225">
        <f>SUM(I10:I19)</f>
        <v>0</v>
      </c>
      <c r="J20" s="224"/>
      <c r="K20" s="225">
        <f>SUM(K10:K19)</f>
        <v>0</v>
      </c>
    </row>
    <row r="21" spans="1:11" s="213" customFormat="1" x14ac:dyDescent="0.2">
      <c r="A21" s="206" t="s">
        <v>69</v>
      </c>
      <c r="B21" s="207" t="s">
        <v>308</v>
      </c>
      <c r="C21" s="208" t="s">
        <v>270</v>
      </c>
      <c r="D21" s="209"/>
      <c r="E21" s="210"/>
      <c r="F21" s="210"/>
      <c r="G21" s="211"/>
      <c r="H21" s="212"/>
      <c r="I21" s="212"/>
      <c r="J21" s="212"/>
      <c r="K21" s="212"/>
    </row>
    <row r="22" spans="1:11" s="213" customFormat="1" ht="25.5" x14ac:dyDescent="0.2">
      <c r="A22" s="209">
        <v>11</v>
      </c>
      <c r="B22" s="214" t="s">
        <v>309</v>
      </c>
      <c r="C22" s="215" t="s">
        <v>310</v>
      </c>
      <c r="D22" s="235" t="s">
        <v>70</v>
      </c>
      <c r="E22" s="216">
        <v>5</v>
      </c>
      <c r="F22" s="216"/>
      <c r="G22" s="217">
        <f>CEILING(E22*F22,1)</f>
        <v>0</v>
      </c>
      <c r="H22" s="218"/>
      <c r="I22" s="218"/>
      <c r="J22" s="218"/>
      <c r="K22" s="218"/>
    </row>
    <row r="23" spans="1:11" s="213" customFormat="1" x14ac:dyDescent="0.2">
      <c r="A23" s="209">
        <v>12</v>
      </c>
      <c r="B23" s="214" t="s">
        <v>311</v>
      </c>
      <c r="C23" s="215" t="s">
        <v>312</v>
      </c>
      <c r="D23" s="235" t="s">
        <v>96</v>
      </c>
      <c r="E23" s="216">
        <v>1</v>
      </c>
      <c r="F23" s="216"/>
      <c r="G23" s="217">
        <f t="shared" ref="G23:G26" si="1">CEILING(E23*F23,1)</f>
        <v>0</v>
      </c>
      <c r="H23" s="218"/>
      <c r="I23" s="218"/>
      <c r="J23" s="218"/>
      <c r="K23" s="218"/>
    </row>
    <row r="24" spans="1:11" s="213" customFormat="1" x14ac:dyDescent="0.2">
      <c r="A24" s="209">
        <v>13</v>
      </c>
      <c r="B24" s="214" t="s">
        <v>313</v>
      </c>
      <c r="C24" s="215" t="s">
        <v>314</v>
      </c>
      <c r="D24" s="235" t="s">
        <v>96</v>
      </c>
      <c r="E24" s="216">
        <v>1</v>
      </c>
      <c r="F24" s="216"/>
      <c r="G24" s="217">
        <f t="shared" si="1"/>
        <v>0</v>
      </c>
      <c r="H24" s="218"/>
      <c r="I24" s="218"/>
      <c r="J24" s="218"/>
      <c r="K24" s="218"/>
    </row>
    <row r="25" spans="1:11" s="213" customFormat="1" ht="25.5" x14ac:dyDescent="0.2">
      <c r="A25" s="209">
        <v>14</v>
      </c>
      <c r="B25" s="214" t="s">
        <v>315</v>
      </c>
      <c r="C25" s="215" t="s">
        <v>316</v>
      </c>
      <c r="D25" s="235" t="s">
        <v>96</v>
      </c>
      <c r="E25" s="216">
        <v>1</v>
      </c>
      <c r="F25" s="216"/>
      <c r="G25" s="217">
        <f t="shared" si="1"/>
        <v>0</v>
      </c>
      <c r="H25" s="218"/>
      <c r="I25" s="218"/>
      <c r="J25" s="218"/>
      <c r="K25" s="218"/>
    </row>
    <row r="26" spans="1:11" s="213" customFormat="1" ht="25.5" x14ac:dyDescent="0.2">
      <c r="A26" s="209">
        <v>15</v>
      </c>
      <c r="B26" s="214" t="s">
        <v>317</v>
      </c>
      <c r="C26" s="215" t="s">
        <v>318</v>
      </c>
      <c r="D26" s="235" t="s">
        <v>96</v>
      </c>
      <c r="E26" s="216">
        <v>1</v>
      </c>
      <c r="F26" s="216"/>
      <c r="G26" s="217">
        <f t="shared" si="1"/>
        <v>0</v>
      </c>
      <c r="H26" s="218"/>
      <c r="I26" s="218"/>
      <c r="J26" s="218"/>
      <c r="K26" s="218"/>
    </row>
    <row r="27" spans="1:11" s="213" customFormat="1" x14ac:dyDescent="0.2">
      <c r="A27" s="219"/>
      <c r="B27" s="220" t="s">
        <v>71</v>
      </c>
      <c r="C27" s="221" t="str">
        <f>CONCATENATE(B21," ",C21)</f>
        <v>1020.O00.6420.99 Ostatní</v>
      </c>
      <c r="D27" s="219"/>
      <c r="E27" s="222"/>
      <c r="F27" s="222"/>
      <c r="G27" s="223">
        <f>SUM(G21:G26)</f>
        <v>0</v>
      </c>
      <c r="H27" s="224"/>
      <c r="I27" s="225">
        <f>SUM(I21:I26)</f>
        <v>0</v>
      </c>
      <c r="J27" s="224"/>
      <c r="K27" s="225">
        <f>SUM(K21:K26)</f>
        <v>0</v>
      </c>
    </row>
    <row r="28" spans="1:11" s="213" customFormat="1" x14ac:dyDescent="0.2">
      <c r="A28" s="206" t="s">
        <v>69</v>
      </c>
      <c r="B28" s="207" t="s">
        <v>319</v>
      </c>
      <c r="C28" s="208" t="s">
        <v>320</v>
      </c>
      <c r="D28" s="209"/>
      <c r="E28" s="210"/>
      <c r="F28" s="210"/>
      <c r="G28" s="211"/>
      <c r="H28" s="212"/>
      <c r="I28" s="212"/>
      <c r="J28" s="212"/>
      <c r="K28" s="212"/>
    </row>
    <row r="29" spans="1:11" s="213" customFormat="1" x14ac:dyDescent="0.2">
      <c r="A29" s="209">
        <v>16</v>
      </c>
      <c r="B29" s="214" t="s">
        <v>321</v>
      </c>
      <c r="C29" s="215" t="s">
        <v>322</v>
      </c>
      <c r="D29" s="235" t="s">
        <v>96</v>
      </c>
      <c r="E29" s="216">
        <v>1</v>
      </c>
      <c r="F29" s="216"/>
      <c r="G29" s="217">
        <f>CEILING(E29*F29,1)</f>
        <v>0</v>
      </c>
      <c r="H29" s="218"/>
      <c r="I29" s="218"/>
      <c r="J29" s="218"/>
      <c r="K29" s="218"/>
    </row>
    <row r="30" spans="1:11" s="213" customFormat="1" x14ac:dyDescent="0.2">
      <c r="A30" s="209">
        <v>17</v>
      </c>
      <c r="B30" s="214" t="s">
        <v>323</v>
      </c>
      <c r="C30" s="215" t="s">
        <v>324</v>
      </c>
      <c r="D30" s="235" t="s">
        <v>96</v>
      </c>
      <c r="E30" s="216">
        <v>1</v>
      </c>
      <c r="F30" s="216"/>
      <c r="G30" s="217">
        <f t="shared" ref="G30:G36" si="2">CEILING(E30*F30,1)</f>
        <v>0</v>
      </c>
      <c r="H30" s="218"/>
      <c r="I30" s="218"/>
      <c r="J30" s="218"/>
      <c r="K30" s="218"/>
    </row>
    <row r="31" spans="1:11" s="213" customFormat="1" x14ac:dyDescent="0.2">
      <c r="A31" s="209">
        <v>18</v>
      </c>
      <c r="B31" s="214" t="s">
        <v>325</v>
      </c>
      <c r="C31" s="215" t="s">
        <v>326</v>
      </c>
      <c r="D31" s="235" t="s">
        <v>96</v>
      </c>
      <c r="E31" s="216">
        <v>1</v>
      </c>
      <c r="F31" s="216"/>
      <c r="G31" s="217">
        <f t="shared" si="2"/>
        <v>0</v>
      </c>
      <c r="H31" s="218"/>
      <c r="I31" s="218"/>
      <c r="J31" s="218"/>
      <c r="K31" s="218"/>
    </row>
    <row r="32" spans="1:11" s="213" customFormat="1" x14ac:dyDescent="0.2">
      <c r="A32" s="209">
        <v>19</v>
      </c>
      <c r="B32" s="214" t="s">
        <v>327</v>
      </c>
      <c r="C32" s="215" t="s">
        <v>328</v>
      </c>
      <c r="D32" s="235" t="s">
        <v>96</v>
      </c>
      <c r="E32" s="216">
        <v>1</v>
      </c>
      <c r="F32" s="216"/>
      <c r="G32" s="217">
        <f t="shared" si="2"/>
        <v>0</v>
      </c>
      <c r="H32" s="218"/>
      <c r="I32" s="218"/>
      <c r="J32" s="218"/>
      <c r="K32" s="218"/>
    </row>
    <row r="33" spans="1:11" s="213" customFormat="1" x14ac:dyDescent="0.2">
      <c r="A33" s="209">
        <v>20</v>
      </c>
      <c r="B33" s="214" t="s">
        <v>329</v>
      </c>
      <c r="C33" s="215" t="s">
        <v>330</v>
      </c>
      <c r="D33" s="235" t="s">
        <v>96</v>
      </c>
      <c r="E33" s="216">
        <v>1</v>
      </c>
      <c r="F33" s="216"/>
      <c r="G33" s="217">
        <f t="shared" si="2"/>
        <v>0</v>
      </c>
      <c r="H33" s="218"/>
      <c r="I33" s="218"/>
      <c r="J33" s="218"/>
      <c r="K33" s="218"/>
    </row>
    <row r="34" spans="1:11" s="213" customFormat="1" x14ac:dyDescent="0.2">
      <c r="A34" s="209">
        <v>21</v>
      </c>
      <c r="B34" s="214" t="s">
        <v>331</v>
      </c>
      <c r="C34" s="215" t="s">
        <v>332</v>
      </c>
      <c r="D34" s="235" t="s">
        <v>96</v>
      </c>
      <c r="E34" s="216">
        <v>1</v>
      </c>
      <c r="F34" s="216"/>
      <c r="G34" s="217">
        <f t="shared" si="2"/>
        <v>0</v>
      </c>
      <c r="H34" s="218"/>
      <c r="I34" s="218"/>
      <c r="J34" s="218"/>
      <c r="K34" s="218"/>
    </row>
    <row r="35" spans="1:11" s="213" customFormat="1" x14ac:dyDescent="0.2">
      <c r="A35" s="209">
        <v>22</v>
      </c>
      <c r="B35" s="214" t="s">
        <v>333</v>
      </c>
      <c r="C35" s="215" t="s">
        <v>334</v>
      </c>
      <c r="D35" s="235" t="s">
        <v>96</v>
      </c>
      <c r="E35" s="216">
        <v>1</v>
      </c>
      <c r="F35" s="216"/>
      <c r="G35" s="217">
        <f t="shared" si="2"/>
        <v>0</v>
      </c>
      <c r="H35" s="218"/>
      <c r="I35" s="218"/>
      <c r="J35" s="218"/>
      <c r="K35" s="218"/>
    </row>
    <row r="36" spans="1:11" s="213" customFormat="1" x14ac:dyDescent="0.2">
      <c r="A36" s="209">
        <v>23</v>
      </c>
      <c r="B36" s="214" t="s">
        <v>335</v>
      </c>
      <c r="C36" s="215" t="s">
        <v>336</v>
      </c>
      <c r="D36" s="235" t="s">
        <v>96</v>
      </c>
      <c r="E36" s="216">
        <v>1</v>
      </c>
      <c r="F36" s="216"/>
      <c r="G36" s="217">
        <f t="shared" si="2"/>
        <v>0</v>
      </c>
      <c r="H36" s="218"/>
      <c r="I36" s="218"/>
      <c r="J36" s="218"/>
      <c r="K36" s="218"/>
    </row>
    <row r="37" spans="1:11" s="213" customFormat="1" x14ac:dyDescent="0.2">
      <c r="A37" s="219"/>
      <c r="B37" s="220" t="s">
        <v>71</v>
      </c>
      <c r="C37" s="221"/>
      <c r="D37" s="219"/>
      <c r="E37" s="222"/>
      <c r="F37" s="222"/>
      <c r="G37" s="223">
        <f>SUM(G28:G36)</f>
        <v>0</v>
      </c>
      <c r="H37" s="224"/>
      <c r="I37" s="225">
        <f>SUM(I28:I36)</f>
        <v>0</v>
      </c>
      <c r="J37" s="224"/>
      <c r="K37" s="225">
        <f>SUM(K28:K36)</f>
        <v>0</v>
      </c>
    </row>
    <row r="39" spans="1:11" x14ac:dyDescent="0.2">
      <c r="C39" s="227" t="s">
        <v>337</v>
      </c>
      <c r="G39" s="229">
        <f>G37+G27+G20+G9</f>
        <v>0</v>
      </c>
    </row>
    <row r="40" spans="1:11" x14ac:dyDescent="0.2">
      <c r="G40" s="229"/>
    </row>
    <row r="41" spans="1:11" x14ac:dyDescent="0.2">
      <c r="C41" s="230"/>
    </row>
    <row r="42" spans="1:11" x14ac:dyDescent="0.2">
      <c r="C42" s="231"/>
    </row>
    <row r="43" spans="1:11" x14ac:dyDescent="0.2">
      <c r="C43" s="231"/>
    </row>
    <row r="44" spans="1:11" ht="41.25" customHeight="1" x14ac:dyDescent="0.2">
      <c r="C44" s="231"/>
    </row>
    <row r="45" spans="1:11" ht="27.75" customHeight="1" x14ac:dyDescent="0.2">
      <c r="C45" s="231"/>
    </row>
    <row r="46" spans="1:11" x14ac:dyDescent="0.2">
      <c r="C46" s="231"/>
    </row>
    <row r="47" spans="1:11" x14ac:dyDescent="0.2">
      <c r="C47" s="231"/>
    </row>
    <row r="48" spans="1:11" ht="39.75" customHeight="1" x14ac:dyDescent="0.2">
      <c r="C48" s="231"/>
    </row>
    <row r="49" spans="3:3" x14ac:dyDescent="0.2">
      <c r="C49" s="230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0" orientation="landscape" horizontalDpi="300" r:id="rId1"/>
  <headerFooter alignWithMargins="0">
    <oddHeader>&amp;R&amp;"Times New Roman,Obyčejné"&amp;9Veřejná zakázka: "Podatelna Ministerstva životního prostředí II"</oddHeader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showZeros="0" view="pageLayout" topLeftCell="B1" zoomScale="85" zoomScaleNormal="70" zoomScalePageLayoutView="85" workbookViewId="0">
      <selection activeCell="H20" sqref="H20"/>
    </sheetView>
  </sheetViews>
  <sheetFormatPr defaultRowHeight="12.75" x14ac:dyDescent="0.2"/>
  <cols>
    <col min="1" max="1" width="4.42578125" style="184" customWidth="1"/>
    <col min="2" max="2" width="18.5703125" style="184" customWidth="1"/>
    <col min="3" max="3" width="49.140625" style="184" customWidth="1"/>
    <col min="4" max="4" width="4.28515625" style="236" customWidth="1"/>
    <col min="5" max="5" width="10" style="228" customWidth="1"/>
    <col min="6" max="6" width="11.28515625" style="184" customWidth="1"/>
    <col min="7" max="7" width="16.140625" style="184" customWidth="1"/>
    <col min="8" max="8" width="13.140625" style="184" customWidth="1"/>
    <col min="9" max="9" width="13.5703125" style="184" customWidth="1"/>
    <col min="10" max="10" width="12.140625" style="184" customWidth="1"/>
    <col min="11" max="11" width="12.42578125" style="184" customWidth="1"/>
    <col min="12" max="16384" width="9.140625" style="184"/>
  </cols>
  <sheetData>
    <row r="1" spans="1:11" ht="15" x14ac:dyDescent="0.2">
      <c r="A1" s="255" t="s">
        <v>57</v>
      </c>
      <c r="B1" s="255"/>
      <c r="C1" s="255"/>
      <c r="D1" s="255"/>
      <c r="E1" s="255"/>
      <c r="F1" s="255"/>
      <c r="G1" s="255"/>
      <c r="H1" s="255"/>
      <c r="I1" s="255"/>
    </row>
    <row r="2" spans="1:11" ht="13.5" thickBot="1" x14ac:dyDescent="0.25">
      <c r="B2" s="185"/>
      <c r="C2" s="186"/>
      <c r="D2" s="232"/>
      <c r="E2" s="187"/>
      <c r="F2" s="186"/>
      <c r="G2" s="186"/>
    </row>
    <row r="3" spans="1:11" ht="13.5" thickTop="1" x14ac:dyDescent="0.2">
      <c r="A3" s="256" t="s">
        <v>5</v>
      </c>
      <c r="B3" s="257"/>
      <c r="C3" s="188" t="s">
        <v>167</v>
      </c>
      <c r="D3" s="191"/>
      <c r="E3" s="190"/>
      <c r="F3" s="189"/>
      <c r="G3" s="191"/>
      <c r="H3" s="192"/>
      <c r="I3" s="193"/>
    </row>
    <row r="4" spans="1:11" ht="13.5" thickBot="1" x14ac:dyDescent="0.25">
      <c r="A4" s="258" t="s">
        <v>1</v>
      </c>
      <c r="B4" s="259"/>
      <c r="C4" s="194" t="s">
        <v>339</v>
      </c>
      <c r="D4" s="233"/>
      <c r="E4" s="196"/>
      <c r="F4" s="195"/>
      <c r="G4" s="260"/>
      <c r="H4" s="260"/>
      <c r="I4" s="261"/>
    </row>
    <row r="5" spans="1:11" ht="13.5" thickTop="1" x14ac:dyDescent="0.2">
      <c r="A5" s="197"/>
      <c r="B5" s="198"/>
      <c r="C5" s="198"/>
      <c r="D5" s="234"/>
      <c r="E5" s="199"/>
      <c r="F5" s="198"/>
      <c r="G5" s="200"/>
      <c r="H5" s="198"/>
      <c r="I5" s="198"/>
    </row>
    <row r="6" spans="1:11" x14ac:dyDescent="0.2">
      <c r="A6" s="201" t="s">
        <v>58</v>
      </c>
      <c r="B6" s="202" t="s">
        <v>59</v>
      </c>
      <c r="C6" s="202" t="s">
        <v>60</v>
      </c>
      <c r="D6" s="202" t="s">
        <v>61</v>
      </c>
      <c r="E6" s="203" t="s">
        <v>62</v>
      </c>
      <c r="F6" s="202" t="s">
        <v>63</v>
      </c>
      <c r="G6" s="204" t="s">
        <v>64</v>
      </c>
      <c r="H6" s="205" t="s">
        <v>65</v>
      </c>
      <c r="I6" s="205" t="s">
        <v>66</v>
      </c>
      <c r="J6" s="205" t="s">
        <v>67</v>
      </c>
      <c r="K6" s="205" t="s">
        <v>68</v>
      </c>
    </row>
    <row r="7" spans="1:11" s="213" customFormat="1" x14ac:dyDescent="0.2">
      <c r="A7" s="206" t="s">
        <v>69</v>
      </c>
      <c r="B7" s="207" t="s">
        <v>284</v>
      </c>
      <c r="C7" s="208" t="s">
        <v>285</v>
      </c>
      <c r="D7" s="209"/>
      <c r="E7" s="210"/>
      <c r="F7" s="210"/>
      <c r="G7" s="211"/>
      <c r="H7" s="212"/>
      <c r="I7" s="212"/>
      <c r="J7" s="212"/>
      <c r="K7" s="212"/>
    </row>
    <row r="8" spans="1:11" s="213" customFormat="1" ht="25.5" x14ac:dyDescent="0.2">
      <c r="A8" s="209">
        <v>1</v>
      </c>
      <c r="B8" s="214" t="s">
        <v>286</v>
      </c>
      <c r="C8" s="215" t="s">
        <v>340</v>
      </c>
      <c r="D8" s="235" t="s">
        <v>96</v>
      </c>
      <c r="E8" s="216">
        <v>1</v>
      </c>
      <c r="F8" s="216"/>
      <c r="G8" s="217">
        <f>CEILING(E8*F8,1)</f>
        <v>0</v>
      </c>
      <c r="H8" s="218"/>
      <c r="I8" s="218"/>
      <c r="J8" s="218"/>
      <c r="K8" s="218"/>
    </row>
    <row r="9" spans="1:11" s="213" customFormat="1" x14ac:dyDescent="0.2">
      <c r="A9" s="219"/>
      <c r="B9" s="220" t="s">
        <v>71</v>
      </c>
      <c r="C9" s="221" t="str">
        <f>CONCATENATE(B7," ",C7)</f>
        <v>1010.O00.0009 Demontáže</v>
      </c>
      <c r="D9" s="219"/>
      <c r="E9" s="222"/>
      <c r="F9" s="222"/>
      <c r="G9" s="223">
        <f>SUM(G7:G8)</f>
        <v>0</v>
      </c>
      <c r="H9" s="224"/>
      <c r="I9" s="225">
        <f>SUM(I7:I8)</f>
        <v>0</v>
      </c>
      <c r="J9" s="224"/>
      <c r="K9" s="225">
        <f>SUM(K7:K8)</f>
        <v>0</v>
      </c>
    </row>
    <row r="10" spans="1:11" s="213" customFormat="1" x14ac:dyDescent="0.2">
      <c r="A10" s="206" t="s">
        <v>69</v>
      </c>
      <c r="B10" s="207" t="s">
        <v>341</v>
      </c>
      <c r="C10" s="208" t="s">
        <v>342</v>
      </c>
      <c r="D10" s="209"/>
      <c r="E10" s="210"/>
      <c r="F10" s="210"/>
      <c r="G10" s="211"/>
      <c r="H10" s="212"/>
      <c r="I10" s="212"/>
      <c r="J10" s="212"/>
      <c r="K10" s="212"/>
    </row>
    <row r="11" spans="1:11" s="213" customFormat="1" ht="25.5" x14ac:dyDescent="0.2">
      <c r="A11" s="209">
        <v>2</v>
      </c>
      <c r="B11" s="214" t="s">
        <v>343</v>
      </c>
      <c r="C11" s="215" t="s">
        <v>344</v>
      </c>
      <c r="D11" s="235" t="s">
        <v>70</v>
      </c>
      <c r="E11" s="216">
        <v>1</v>
      </c>
      <c r="F11" s="216"/>
      <c r="G11" s="217">
        <f>CEILING(E11*F11,1)</f>
        <v>0</v>
      </c>
      <c r="H11" s="218"/>
      <c r="I11" s="218"/>
      <c r="J11" s="218"/>
      <c r="K11" s="218"/>
    </row>
    <row r="12" spans="1:11" s="213" customFormat="1" ht="28.5" customHeight="1" x14ac:dyDescent="0.2">
      <c r="A12" s="209">
        <v>3</v>
      </c>
      <c r="B12" s="214" t="s">
        <v>345</v>
      </c>
      <c r="C12" s="215" t="s">
        <v>346</v>
      </c>
      <c r="D12" s="235" t="s">
        <v>70</v>
      </c>
      <c r="E12" s="216">
        <v>150</v>
      </c>
      <c r="F12" s="216"/>
      <c r="G12" s="217">
        <f t="shared" ref="G12:G17" si="0">CEILING(E12*F12,1)</f>
        <v>0</v>
      </c>
      <c r="H12" s="218"/>
      <c r="I12" s="218"/>
      <c r="J12" s="218"/>
      <c r="K12" s="218"/>
    </row>
    <row r="13" spans="1:11" s="213" customFormat="1" ht="21.75" customHeight="1" x14ac:dyDescent="0.2">
      <c r="A13" s="209">
        <v>4</v>
      </c>
      <c r="B13" s="214" t="s">
        <v>347</v>
      </c>
      <c r="C13" s="215" t="s">
        <v>348</v>
      </c>
      <c r="D13" s="235" t="s">
        <v>70</v>
      </c>
      <c r="E13" s="216">
        <v>20</v>
      </c>
      <c r="F13" s="216"/>
      <c r="G13" s="217">
        <f t="shared" si="0"/>
        <v>0</v>
      </c>
      <c r="H13" s="218"/>
      <c r="I13" s="218"/>
      <c r="J13" s="218"/>
      <c r="K13" s="218"/>
    </row>
    <row r="14" spans="1:11" s="213" customFormat="1" x14ac:dyDescent="0.2">
      <c r="A14" s="209">
        <v>5</v>
      </c>
      <c r="B14" s="214" t="s">
        <v>349</v>
      </c>
      <c r="C14" s="215" t="s">
        <v>350</v>
      </c>
      <c r="D14" s="235" t="s">
        <v>70</v>
      </c>
      <c r="E14" s="216">
        <v>1</v>
      </c>
      <c r="F14" s="216"/>
      <c r="G14" s="217">
        <f t="shared" si="0"/>
        <v>0</v>
      </c>
      <c r="H14" s="218"/>
      <c r="I14" s="218"/>
      <c r="J14" s="218"/>
      <c r="K14" s="218"/>
    </row>
    <row r="15" spans="1:11" s="213" customFormat="1" x14ac:dyDescent="0.2">
      <c r="A15" s="209">
        <v>6</v>
      </c>
      <c r="B15" s="214" t="s">
        <v>351</v>
      </c>
      <c r="C15" s="215" t="s">
        <v>352</v>
      </c>
      <c r="D15" s="235" t="s">
        <v>77</v>
      </c>
      <c r="E15" s="216">
        <v>20</v>
      </c>
      <c r="F15" s="216"/>
      <c r="G15" s="217">
        <f t="shared" si="0"/>
        <v>0</v>
      </c>
      <c r="H15" s="218"/>
      <c r="I15" s="218"/>
      <c r="J15" s="218"/>
      <c r="K15" s="218"/>
    </row>
    <row r="16" spans="1:11" s="213" customFormat="1" ht="25.5" x14ac:dyDescent="0.2">
      <c r="A16" s="209">
        <v>7</v>
      </c>
      <c r="B16" s="214" t="s">
        <v>353</v>
      </c>
      <c r="C16" s="215" t="s">
        <v>354</v>
      </c>
      <c r="D16" s="235" t="s">
        <v>77</v>
      </c>
      <c r="E16" s="216">
        <v>30</v>
      </c>
      <c r="F16" s="216"/>
      <c r="G16" s="217">
        <f t="shared" si="0"/>
        <v>0</v>
      </c>
      <c r="H16" s="218"/>
      <c r="I16" s="218"/>
      <c r="J16" s="218"/>
      <c r="K16" s="218"/>
    </row>
    <row r="17" spans="1:11" s="213" customFormat="1" ht="25.5" x14ac:dyDescent="0.2">
      <c r="A17" s="209">
        <v>8</v>
      </c>
      <c r="B17" s="214" t="s">
        <v>355</v>
      </c>
      <c r="C17" s="215" t="s">
        <v>356</v>
      </c>
      <c r="D17" s="235" t="s">
        <v>77</v>
      </c>
      <c r="E17" s="216">
        <v>15</v>
      </c>
      <c r="F17" s="216"/>
      <c r="G17" s="217">
        <f t="shared" si="0"/>
        <v>0</v>
      </c>
      <c r="H17" s="218"/>
      <c r="I17" s="218"/>
      <c r="J17" s="218"/>
      <c r="K17" s="218"/>
    </row>
    <row r="18" spans="1:11" s="213" customFormat="1" x14ac:dyDescent="0.2">
      <c r="A18" s="219"/>
      <c r="B18" s="220" t="s">
        <v>71</v>
      </c>
      <c r="C18" s="221" t="str">
        <f>CONCATENATE(B10," ",C10)</f>
        <v>1010.6410.01 Elektrická požární signalizace - EPS</v>
      </c>
      <c r="D18" s="219"/>
      <c r="E18" s="222"/>
      <c r="F18" s="222"/>
      <c r="G18" s="223">
        <f>SUM(G10:G17)</f>
        <v>0</v>
      </c>
      <c r="H18" s="224"/>
      <c r="I18" s="225">
        <f>SUM(I10:I17)</f>
        <v>0</v>
      </c>
      <c r="J18" s="224"/>
      <c r="K18" s="225">
        <f>SUM(K10:K17)</f>
        <v>0</v>
      </c>
    </row>
    <row r="19" spans="1:11" s="213" customFormat="1" x14ac:dyDescent="0.2">
      <c r="A19" s="206" t="s">
        <v>69</v>
      </c>
      <c r="B19" s="207" t="s">
        <v>357</v>
      </c>
      <c r="C19" s="208" t="s">
        <v>270</v>
      </c>
      <c r="D19" s="209"/>
      <c r="E19" s="210"/>
      <c r="F19" s="210"/>
      <c r="G19" s="211"/>
      <c r="H19" s="212"/>
      <c r="I19" s="212"/>
      <c r="J19" s="212"/>
      <c r="K19" s="212"/>
    </row>
    <row r="20" spans="1:11" s="213" customFormat="1" ht="25.5" x14ac:dyDescent="0.2">
      <c r="A20" s="209">
        <v>9</v>
      </c>
      <c r="B20" s="214" t="s">
        <v>358</v>
      </c>
      <c r="C20" s="215" t="s">
        <v>310</v>
      </c>
      <c r="D20" s="235" t="s">
        <v>70</v>
      </c>
      <c r="E20" s="216">
        <v>1</v>
      </c>
      <c r="F20" s="216"/>
      <c r="G20" s="217">
        <f>CEILING(E20*F20,1)</f>
        <v>0</v>
      </c>
      <c r="H20" s="218"/>
      <c r="I20" s="218"/>
      <c r="J20" s="218"/>
      <c r="K20" s="218"/>
    </row>
    <row r="21" spans="1:11" s="213" customFormat="1" x14ac:dyDescent="0.2">
      <c r="A21" s="209">
        <v>10</v>
      </c>
      <c r="B21" s="214" t="s">
        <v>359</v>
      </c>
      <c r="C21" s="215" t="s">
        <v>312</v>
      </c>
      <c r="D21" s="235" t="s">
        <v>96</v>
      </c>
      <c r="E21" s="216">
        <v>1</v>
      </c>
      <c r="F21" s="216"/>
      <c r="G21" s="217">
        <f t="shared" ref="G21:G27" si="1">CEILING(E21*F21,1)</f>
        <v>0</v>
      </c>
      <c r="H21" s="218"/>
      <c r="I21" s="218"/>
      <c r="J21" s="218"/>
      <c r="K21" s="218"/>
    </row>
    <row r="22" spans="1:11" s="213" customFormat="1" x14ac:dyDescent="0.2">
      <c r="A22" s="209">
        <v>11</v>
      </c>
      <c r="B22" s="214" t="s">
        <v>360</v>
      </c>
      <c r="C22" s="215" t="s">
        <v>314</v>
      </c>
      <c r="D22" s="235" t="s">
        <v>96</v>
      </c>
      <c r="E22" s="216">
        <v>1</v>
      </c>
      <c r="F22" s="216"/>
      <c r="G22" s="217">
        <f t="shared" si="1"/>
        <v>0</v>
      </c>
      <c r="H22" s="218"/>
      <c r="I22" s="218"/>
      <c r="J22" s="218"/>
      <c r="K22" s="218"/>
    </row>
    <row r="23" spans="1:11" s="213" customFormat="1" ht="25.5" x14ac:dyDescent="0.2">
      <c r="A23" s="209">
        <v>12</v>
      </c>
      <c r="B23" s="214" t="s">
        <v>361</v>
      </c>
      <c r="C23" s="215" t="s">
        <v>316</v>
      </c>
      <c r="D23" s="235" t="s">
        <v>96</v>
      </c>
      <c r="E23" s="216">
        <v>1</v>
      </c>
      <c r="F23" s="216"/>
      <c r="G23" s="217">
        <f t="shared" si="1"/>
        <v>0</v>
      </c>
      <c r="H23" s="218"/>
      <c r="I23" s="218"/>
      <c r="J23" s="218"/>
      <c r="K23" s="218"/>
    </row>
    <row r="24" spans="1:11" s="213" customFormat="1" ht="25.5" x14ac:dyDescent="0.2">
      <c r="A24" s="209">
        <v>13</v>
      </c>
      <c r="B24" s="214" t="s">
        <v>362</v>
      </c>
      <c r="C24" s="215" t="s">
        <v>363</v>
      </c>
      <c r="D24" s="235" t="s">
        <v>96</v>
      </c>
      <c r="E24" s="216">
        <v>1</v>
      </c>
      <c r="F24" s="216"/>
      <c r="G24" s="217">
        <f t="shared" si="1"/>
        <v>0</v>
      </c>
      <c r="H24" s="218"/>
      <c r="I24" s="218"/>
      <c r="J24" s="218"/>
      <c r="K24" s="218"/>
    </row>
    <row r="25" spans="1:11" s="213" customFormat="1" ht="25.5" x14ac:dyDescent="0.2">
      <c r="A25" s="209">
        <v>14</v>
      </c>
      <c r="B25" s="214" t="s">
        <v>364</v>
      </c>
      <c r="C25" s="215" t="s">
        <v>365</v>
      </c>
      <c r="D25" s="235" t="s">
        <v>96</v>
      </c>
      <c r="E25" s="216">
        <v>1</v>
      </c>
      <c r="F25" s="216"/>
      <c r="G25" s="217">
        <f t="shared" si="1"/>
        <v>0</v>
      </c>
      <c r="H25" s="218"/>
      <c r="I25" s="218"/>
      <c r="J25" s="218"/>
      <c r="K25" s="218"/>
    </row>
    <row r="26" spans="1:11" s="213" customFormat="1" x14ac:dyDescent="0.2">
      <c r="A26" s="209">
        <v>15</v>
      </c>
      <c r="B26" s="214" t="s">
        <v>366</v>
      </c>
      <c r="C26" s="215" t="s">
        <v>367</v>
      </c>
      <c r="D26" s="235" t="s">
        <v>96</v>
      </c>
      <c r="E26" s="216">
        <v>1</v>
      </c>
      <c r="F26" s="216"/>
      <c r="G26" s="217">
        <f t="shared" si="1"/>
        <v>0</v>
      </c>
      <c r="H26" s="218"/>
      <c r="I26" s="218"/>
      <c r="J26" s="218"/>
      <c r="K26" s="218"/>
    </row>
    <row r="27" spans="1:11" s="213" customFormat="1" x14ac:dyDescent="0.2">
      <c r="A27" s="209">
        <v>16</v>
      </c>
      <c r="B27" s="214" t="s">
        <v>368</v>
      </c>
      <c r="C27" s="215" t="s">
        <v>369</v>
      </c>
      <c r="D27" s="235" t="s">
        <v>96</v>
      </c>
      <c r="E27" s="216">
        <v>1</v>
      </c>
      <c r="F27" s="216"/>
      <c r="G27" s="217">
        <f t="shared" si="1"/>
        <v>0</v>
      </c>
      <c r="H27" s="218"/>
      <c r="I27" s="218"/>
      <c r="J27" s="218"/>
      <c r="K27" s="218"/>
    </row>
    <row r="28" spans="1:11" s="213" customFormat="1" x14ac:dyDescent="0.2">
      <c r="A28" s="219"/>
      <c r="B28" s="220" t="s">
        <v>71</v>
      </c>
      <c r="C28" s="221" t="str">
        <f>CONCATENATE(B19," ",C19)</f>
        <v>1010.O00.6410.99 Ostatní</v>
      </c>
      <c r="D28" s="219"/>
      <c r="E28" s="222"/>
      <c r="F28" s="222"/>
      <c r="G28" s="223">
        <f>SUM(G19:G27)</f>
        <v>0</v>
      </c>
      <c r="H28" s="224"/>
      <c r="I28" s="225">
        <f>SUM(I19:I27)</f>
        <v>0</v>
      </c>
      <c r="J28" s="224"/>
      <c r="K28" s="225">
        <f>SUM(K19:K27)</f>
        <v>0</v>
      </c>
    </row>
    <row r="29" spans="1:11" s="213" customFormat="1" x14ac:dyDescent="0.2">
      <c r="A29" s="206" t="s">
        <v>69</v>
      </c>
      <c r="B29" s="207" t="s">
        <v>370</v>
      </c>
      <c r="C29" s="208" t="s">
        <v>320</v>
      </c>
      <c r="D29" s="209"/>
      <c r="E29" s="210"/>
      <c r="F29" s="210"/>
      <c r="G29" s="211"/>
      <c r="H29" s="212"/>
      <c r="I29" s="212"/>
      <c r="J29" s="212"/>
      <c r="K29" s="212"/>
    </row>
    <row r="30" spans="1:11" s="213" customFormat="1" x14ac:dyDescent="0.2">
      <c r="A30" s="209">
        <v>17</v>
      </c>
      <c r="B30" s="214" t="s">
        <v>371</v>
      </c>
      <c r="C30" s="215" t="s">
        <v>322</v>
      </c>
      <c r="D30" s="235" t="s">
        <v>96</v>
      </c>
      <c r="E30" s="216">
        <v>1</v>
      </c>
      <c r="F30" s="216"/>
      <c r="G30" s="217">
        <f>CEILING(E30*F30,1)</f>
        <v>0</v>
      </c>
      <c r="H30" s="218"/>
      <c r="I30" s="218"/>
      <c r="J30" s="218"/>
      <c r="K30" s="218"/>
    </row>
    <row r="31" spans="1:11" s="213" customFormat="1" x14ac:dyDescent="0.2">
      <c r="A31" s="209">
        <v>18</v>
      </c>
      <c r="B31" s="214" t="s">
        <v>372</v>
      </c>
      <c r="C31" s="215" t="s">
        <v>324</v>
      </c>
      <c r="D31" s="235" t="s">
        <v>96</v>
      </c>
      <c r="E31" s="216">
        <v>1</v>
      </c>
      <c r="F31" s="216"/>
      <c r="G31" s="217">
        <f t="shared" ref="G31:G38" si="2">CEILING(E31*F31,1)</f>
        <v>0</v>
      </c>
      <c r="H31" s="218"/>
      <c r="I31" s="218"/>
      <c r="J31" s="218"/>
      <c r="K31" s="218"/>
    </row>
    <row r="32" spans="1:11" s="213" customFormat="1" x14ac:dyDescent="0.2">
      <c r="A32" s="209">
        <v>19</v>
      </c>
      <c r="B32" s="214" t="s">
        <v>373</v>
      </c>
      <c r="C32" s="215" t="s">
        <v>326</v>
      </c>
      <c r="D32" s="235" t="s">
        <v>96</v>
      </c>
      <c r="E32" s="216">
        <v>1</v>
      </c>
      <c r="F32" s="216"/>
      <c r="G32" s="217">
        <f t="shared" si="2"/>
        <v>0</v>
      </c>
      <c r="H32" s="218"/>
      <c r="I32" s="218"/>
      <c r="J32" s="218"/>
      <c r="K32" s="218"/>
    </row>
    <row r="33" spans="1:11" s="213" customFormat="1" x14ac:dyDescent="0.2">
      <c r="A33" s="209">
        <v>20</v>
      </c>
      <c r="B33" s="214" t="s">
        <v>374</v>
      </c>
      <c r="C33" s="215" t="s">
        <v>328</v>
      </c>
      <c r="D33" s="235" t="s">
        <v>96</v>
      </c>
      <c r="E33" s="216">
        <v>1</v>
      </c>
      <c r="F33" s="216"/>
      <c r="G33" s="217">
        <f t="shared" si="2"/>
        <v>0</v>
      </c>
      <c r="H33" s="218"/>
      <c r="I33" s="218"/>
      <c r="J33" s="218"/>
      <c r="K33" s="218"/>
    </row>
    <row r="34" spans="1:11" s="213" customFormat="1" x14ac:dyDescent="0.2">
      <c r="A34" s="209">
        <v>21</v>
      </c>
      <c r="B34" s="214" t="s">
        <v>375</v>
      </c>
      <c r="C34" s="215" t="s">
        <v>330</v>
      </c>
      <c r="D34" s="235" t="s">
        <v>96</v>
      </c>
      <c r="E34" s="216">
        <v>1</v>
      </c>
      <c r="F34" s="216"/>
      <c r="G34" s="217">
        <f t="shared" si="2"/>
        <v>0</v>
      </c>
      <c r="H34" s="218"/>
      <c r="I34" s="218"/>
      <c r="J34" s="218"/>
      <c r="K34" s="218"/>
    </row>
    <row r="35" spans="1:11" s="213" customFormat="1" x14ac:dyDescent="0.2">
      <c r="A35" s="209">
        <v>22</v>
      </c>
      <c r="B35" s="214" t="s">
        <v>376</v>
      </c>
      <c r="C35" s="215" t="s">
        <v>377</v>
      </c>
      <c r="D35" s="235" t="s">
        <v>96</v>
      </c>
      <c r="E35" s="216">
        <v>1</v>
      </c>
      <c r="F35" s="216"/>
      <c r="G35" s="217">
        <f t="shared" si="2"/>
        <v>0</v>
      </c>
      <c r="H35" s="218"/>
      <c r="I35" s="218"/>
      <c r="J35" s="218"/>
      <c r="K35" s="218"/>
    </row>
    <row r="36" spans="1:11" s="213" customFormat="1" x14ac:dyDescent="0.2">
      <c r="A36" s="209">
        <v>23</v>
      </c>
      <c r="B36" s="214" t="s">
        <v>378</v>
      </c>
      <c r="C36" s="215" t="s">
        <v>332</v>
      </c>
      <c r="D36" s="235" t="s">
        <v>96</v>
      </c>
      <c r="E36" s="216">
        <v>1</v>
      </c>
      <c r="F36" s="216"/>
      <c r="G36" s="217">
        <f t="shared" si="2"/>
        <v>0</v>
      </c>
      <c r="H36" s="218"/>
      <c r="I36" s="218"/>
      <c r="J36" s="218"/>
      <c r="K36" s="218"/>
    </row>
    <row r="37" spans="1:11" s="213" customFormat="1" x14ac:dyDescent="0.2">
      <c r="A37" s="209">
        <v>24</v>
      </c>
      <c r="B37" s="214" t="s">
        <v>379</v>
      </c>
      <c r="C37" s="215" t="s">
        <v>334</v>
      </c>
      <c r="D37" s="235" t="s">
        <v>96</v>
      </c>
      <c r="E37" s="216">
        <v>1</v>
      </c>
      <c r="F37" s="216"/>
      <c r="G37" s="217">
        <f t="shared" si="2"/>
        <v>0</v>
      </c>
      <c r="H37" s="218"/>
      <c r="I37" s="218"/>
      <c r="J37" s="218"/>
      <c r="K37" s="218"/>
    </row>
    <row r="38" spans="1:11" s="213" customFormat="1" x14ac:dyDescent="0.2">
      <c r="A38" s="209">
        <v>25</v>
      </c>
      <c r="B38" s="214" t="s">
        <v>380</v>
      </c>
      <c r="C38" s="215" t="s">
        <v>336</v>
      </c>
      <c r="D38" s="235" t="s">
        <v>96</v>
      </c>
      <c r="E38" s="216">
        <v>1</v>
      </c>
      <c r="F38" s="216"/>
      <c r="G38" s="217">
        <f t="shared" si="2"/>
        <v>0</v>
      </c>
      <c r="H38" s="218"/>
      <c r="I38" s="218"/>
      <c r="J38" s="218"/>
      <c r="K38" s="218"/>
    </row>
    <row r="39" spans="1:11" s="213" customFormat="1" x14ac:dyDescent="0.2">
      <c r="A39" s="219"/>
      <c r="B39" s="220" t="s">
        <v>71</v>
      </c>
      <c r="C39" s="221"/>
      <c r="D39" s="219"/>
      <c r="E39" s="222"/>
      <c r="F39" s="222"/>
      <c r="G39" s="223">
        <f>SUM(G29:G38)</f>
        <v>0</v>
      </c>
      <c r="H39" s="224"/>
      <c r="I39" s="225">
        <f>SUM(I29:I38)</f>
        <v>0</v>
      </c>
      <c r="J39" s="224"/>
      <c r="K39" s="225">
        <f>SUM(K29:K38)</f>
        <v>0</v>
      </c>
    </row>
    <row r="41" spans="1:11" x14ac:dyDescent="0.2">
      <c r="C41" s="227" t="s">
        <v>381</v>
      </c>
      <c r="G41" s="229">
        <f>G39+G28+G18+G9</f>
        <v>0</v>
      </c>
    </row>
    <row r="42" spans="1:11" x14ac:dyDescent="0.2">
      <c r="G42" s="229"/>
    </row>
    <row r="43" spans="1:11" x14ac:dyDescent="0.2">
      <c r="C43" s="230"/>
    </row>
    <row r="44" spans="1:11" x14ac:dyDescent="0.2">
      <c r="C44" s="231"/>
    </row>
    <row r="45" spans="1:11" x14ac:dyDescent="0.2">
      <c r="C45" s="231"/>
    </row>
    <row r="46" spans="1:11" ht="41.25" customHeight="1" x14ac:dyDescent="0.2">
      <c r="C46" s="231"/>
    </row>
    <row r="47" spans="1:11" ht="27.75" customHeight="1" x14ac:dyDescent="0.2">
      <c r="C47" s="231"/>
    </row>
    <row r="48" spans="1:11" x14ac:dyDescent="0.2">
      <c r="C48" s="231"/>
    </row>
    <row r="49" spans="3:3" x14ac:dyDescent="0.2">
      <c r="C49" s="231"/>
    </row>
    <row r="50" spans="3:3" ht="39.75" customHeight="1" x14ac:dyDescent="0.2">
      <c r="C50" s="231"/>
    </row>
    <row r="51" spans="3:3" x14ac:dyDescent="0.2">
      <c r="C51" s="230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67" orientation="landscape" horizontalDpi="300" r:id="rId1"/>
  <headerFooter alignWithMargins="0">
    <oddHeader>&amp;R&amp;"Times New Roman,Obyčejné"&amp;9Veřejná zakázka: "Podatelna Ministerstva životního prostředí II"</oddHeader>
    <oddFooter>Stránka &amp;P z &amp;N</oddFooter>
  </headerFooter>
  <rowBreaks count="1" manualBreakCount="1">
    <brk id="4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GridLines="0" showZeros="0" view="pageLayout" topLeftCell="B1" zoomScaleNormal="85" workbookViewId="0">
      <selection activeCell="I34" sqref="I34"/>
    </sheetView>
  </sheetViews>
  <sheetFormatPr defaultRowHeight="12.75" x14ac:dyDescent="0.2"/>
  <cols>
    <col min="1" max="1" width="4.42578125" style="184" customWidth="1"/>
    <col min="2" max="2" width="18.28515625" style="184" customWidth="1"/>
    <col min="3" max="3" width="47.5703125" style="184" customWidth="1"/>
    <col min="4" max="4" width="5.5703125" style="236" customWidth="1"/>
    <col min="5" max="5" width="10" style="228" customWidth="1"/>
    <col min="6" max="6" width="11.28515625" style="184" customWidth="1"/>
    <col min="7" max="7" width="16.140625" style="184" customWidth="1"/>
    <col min="8" max="8" width="13.140625" style="184" customWidth="1"/>
    <col min="9" max="9" width="14.5703125" style="184" customWidth="1"/>
    <col min="10" max="10" width="13.140625" style="184" customWidth="1"/>
    <col min="11" max="11" width="13.5703125" style="184" customWidth="1"/>
    <col min="12" max="16384" width="9.140625" style="184"/>
  </cols>
  <sheetData>
    <row r="1" spans="1:11" ht="15" x14ac:dyDescent="0.2">
      <c r="A1" s="255" t="s">
        <v>57</v>
      </c>
      <c r="B1" s="255"/>
      <c r="C1" s="255"/>
      <c r="D1" s="255"/>
      <c r="E1" s="255"/>
      <c r="F1" s="255"/>
      <c r="G1" s="255"/>
      <c r="H1" s="255"/>
      <c r="I1" s="255"/>
    </row>
    <row r="2" spans="1:11" ht="13.5" thickBot="1" x14ac:dyDescent="0.25">
      <c r="B2" s="185"/>
      <c r="C2" s="186"/>
      <c r="D2" s="232"/>
      <c r="E2" s="187"/>
      <c r="F2" s="186"/>
      <c r="G2" s="186"/>
    </row>
    <row r="3" spans="1:11" ht="13.5" thickTop="1" x14ac:dyDescent="0.2">
      <c r="A3" s="256" t="s">
        <v>5</v>
      </c>
      <c r="B3" s="257"/>
      <c r="C3" s="188" t="s">
        <v>167</v>
      </c>
      <c r="D3" s="191"/>
      <c r="E3" s="190"/>
      <c r="F3" s="189"/>
      <c r="G3" s="191"/>
      <c r="H3" s="192"/>
      <c r="I3" s="193"/>
    </row>
    <row r="4" spans="1:11" ht="13.5" thickBot="1" x14ac:dyDescent="0.25">
      <c r="A4" s="258" t="s">
        <v>1</v>
      </c>
      <c r="B4" s="259"/>
      <c r="C4" s="194" t="s">
        <v>383</v>
      </c>
      <c r="D4" s="233"/>
      <c r="E4" s="196"/>
      <c r="F4" s="195"/>
      <c r="G4" s="260"/>
      <c r="H4" s="260"/>
      <c r="I4" s="261"/>
    </row>
    <row r="5" spans="1:11" ht="13.5" thickTop="1" x14ac:dyDescent="0.2">
      <c r="A5" s="197"/>
      <c r="B5" s="198"/>
      <c r="C5" s="198"/>
      <c r="D5" s="234"/>
      <c r="E5" s="199"/>
      <c r="F5" s="198"/>
      <c r="G5" s="200"/>
      <c r="H5" s="198"/>
      <c r="I5" s="198"/>
    </row>
    <row r="6" spans="1:11" x14ac:dyDescent="0.2">
      <c r="A6" s="201" t="s">
        <v>58</v>
      </c>
      <c r="B6" s="202" t="s">
        <v>59</v>
      </c>
      <c r="C6" s="202" t="s">
        <v>60</v>
      </c>
      <c r="D6" s="202" t="s">
        <v>61</v>
      </c>
      <c r="E6" s="203" t="s">
        <v>62</v>
      </c>
      <c r="F6" s="202" t="s">
        <v>63</v>
      </c>
      <c r="G6" s="204" t="s">
        <v>64</v>
      </c>
      <c r="H6" s="205" t="s">
        <v>65</v>
      </c>
      <c r="I6" s="205" t="s">
        <v>66</v>
      </c>
      <c r="J6" s="205" t="s">
        <v>67</v>
      </c>
      <c r="K6" s="205" t="s">
        <v>68</v>
      </c>
    </row>
    <row r="7" spans="1:11" s="213" customFormat="1" x14ac:dyDescent="0.2">
      <c r="A7" s="206" t="s">
        <v>69</v>
      </c>
      <c r="B7" s="207" t="s">
        <v>384</v>
      </c>
      <c r="C7" s="208" t="s">
        <v>285</v>
      </c>
      <c r="D7" s="209"/>
      <c r="E7" s="210"/>
      <c r="F7" s="210"/>
      <c r="G7" s="211"/>
      <c r="H7" s="212"/>
      <c r="I7" s="212"/>
      <c r="J7" s="212"/>
      <c r="K7" s="212"/>
    </row>
    <row r="8" spans="1:11" s="213" customFormat="1" ht="38.25" x14ac:dyDescent="0.2">
      <c r="A8" s="209">
        <v>1</v>
      </c>
      <c r="B8" s="214" t="s">
        <v>385</v>
      </c>
      <c r="C8" s="215" t="s">
        <v>386</v>
      </c>
      <c r="D8" s="235" t="s">
        <v>96</v>
      </c>
      <c r="E8" s="216">
        <v>1</v>
      </c>
      <c r="F8" s="216"/>
      <c r="G8" s="217">
        <f>CEILING(E8*F8,1)</f>
        <v>0</v>
      </c>
      <c r="H8" s="218"/>
      <c r="I8" s="218"/>
      <c r="J8" s="218"/>
      <c r="K8" s="218"/>
    </row>
    <row r="9" spans="1:11" s="213" customFormat="1" x14ac:dyDescent="0.2">
      <c r="A9" s="219"/>
      <c r="B9" s="220" t="s">
        <v>71</v>
      </c>
      <c r="C9" s="221" t="str">
        <f>CONCATENATE(B7," ",C7)</f>
        <v>1030.O00.0009 Demontáže</v>
      </c>
      <c r="D9" s="219"/>
      <c r="E9" s="222"/>
      <c r="F9" s="222"/>
      <c r="G9" s="223">
        <f>SUM(G7:G8)</f>
        <v>0</v>
      </c>
      <c r="H9" s="224"/>
      <c r="I9" s="225">
        <f>SUM(I7:I8)</f>
        <v>0</v>
      </c>
      <c r="J9" s="224"/>
      <c r="K9" s="225">
        <f>SUM(K7:K8)</f>
        <v>0</v>
      </c>
    </row>
    <row r="10" spans="1:11" s="213" customFormat="1" x14ac:dyDescent="0.2">
      <c r="A10" s="206" t="s">
        <v>69</v>
      </c>
      <c r="B10" s="207" t="s">
        <v>387</v>
      </c>
      <c r="C10" s="208" t="s">
        <v>388</v>
      </c>
      <c r="D10" s="209"/>
      <c r="E10" s="210"/>
      <c r="F10" s="210"/>
      <c r="G10" s="211"/>
      <c r="H10" s="212"/>
      <c r="I10" s="212"/>
      <c r="J10" s="212"/>
      <c r="K10" s="212"/>
    </row>
    <row r="11" spans="1:11" s="213" customFormat="1" ht="38.25" x14ac:dyDescent="0.2">
      <c r="A11" s="209">
        <v>2</v>
      </c>
      <c r="B11" s="214" t="s">
        <v>389</v>
      </c>
      <c r="C11" s="215" t="s">
        <v>390</v>
      </c>
      <c r="D11" s="235" t="s">
        <v>77</v>
      </c>
      <c r="E11" s="216">
        <v>65</v>
      </c>
      <c r="F11" s="216"/>
      <c r="G11" s="217">
        <f>CEILING(E11*F11,1)</f>
        <v>0</v>
      </c>
      <c r="H11" s="218"/>
      <c r="I11" s="218"/>
      <c r="J11" s="218"/>
      <c r="K11" s="218"/>
    </row>
    <row r="12" spans="1:11" s="213" customFormat="1" ht="38.25" x14ac:dyDescent="0.2">
      <c r="A12" s="209">
        <v>3</v>
      </c>
      <c r="B12" s="214" t="s">
        <v>391</v>
      </c>
      <c r="C12" s="215" t="s">
        <v>392</v>
      </c>
      <c r="D12" s="235" t="s">
        <v>70</v>
      </c>
      <c r="E12" s="216">
        <v>1</v>
      </c>
      <c r="F12" s="216"/>
      <c r="G12" s="217">
        <f>CEILING(E12*F12,1)</f>
        <v>0</v>
      </c>
      <c r="H12" s="218"/>
      <c r="I12" s="218"/>
      <c r="J12" s="218"/>
      <c r="K12" s="218"/>
    </row>
    <row r="13" spans="1:11" s="213" customFormat="1" ht="25.5" x14ac:dyDescent="0.2">
      <c r="A13" s="209">
        <v>4</v>
      </c>
      <c r="B13" s="214" t="s">
        <v>393</v>
      </c>
      <c r="C13" s="215" t="s">
        <v>394</v>
      </c>
      <c r="D13" s="235" t="s">
        <v>70</v>
      </c>
      <c r="E13" s="216">
        <v>1</v>
      </c>
      <c r="F13" s="216"/>
      <c r="G13" s="217">
        <f>CEILING(E13*F13,1)</f>
        <v>0</v>
      </c>
      <c r="H13" s="218"/>
      <c r="I13" s="218"/>
      <c r="J13" s="218"/>
      <c r="K13" s="218"/>
    </row>
    <row r="14" spans="1:11" s="213" customFormat="1" ht="51" x14ac:dyDescent="0.2">
      <c r="A14" s="209">
        <v>5</v>
      </c>
      <c r="B14" s="214" t="s">
        <v>395</v>
      </c>
      <c r="C14" s="215" t="s">
        <v>396</v>
      </c>
      <c r="D14" s="235" t="s">
        <v>77</v>
      </c>
      <c r="E14" s="216">
        <v>15</v>
      </c>
      <c r="F14" s="216"/>
      <c r="G14" s="217">
        <f>CEILING(E14*F14,1)</f>
        <v>0</v>
      </c>
      <c r="H14" s="218"/>
      <c r="I14" s="218"/>
      <c r="J14" s="218"/>
      <c r="K14" s="218"/>
    </row>
    <row r="15" spans="1:11" s="213" customFormat="1" x14ac:dyDescent="0.2">
      <c r="A15" s="219"/>
      <c r="B15" s="220" t="s">
        <v>71</v>
      </c>
      <c r="C15" s="221" t="str">
        <f>CONCATENATE(B10," ",C10)</f>
        <v>1030.O00.6430.01 EZS</v>
      </c>
      <c r="D15" s="219"/>
      <c r="E15" s="222"/>
      <c r="F15" s="222"/>
      <c r="G15" s="223">
        <f>SUM(G10:G14)</f>
        <v>0</v>
      </c>
      <c r="H15" s="224"/>
      <c r="I15" s="225">
        <f>SUM(I10:I14)</f>
        <v>0</v>
      </c>
      <c r="J15" s="224"/>
      <c r="K15" s="225">
        <f>SUM(K10:K14)</f>
        <v>0</v>
      </c>
    </row>
    <row r="16" spans="1:11" s="213" customFormat="1" x14ac:dyDescent="0.2">
      <c r="A16" s="206" t="s">
        <v>69</v>
      </c>
      <c r="B16" s="207" t="s">
        <v>397</v>
      </c>
      <c r="C16" s="208" t="s">
        <v>398</v>
      </c>
      <c r="D16" s="209"/>
      <c r="E16" s="210"/>
      <c r="F16" s="210"/>
      <c r="G16" s="211"/>
      <c r="H16" s="212"/>
      <c r="I16" s="212"/>
      <c r="J16" s="212"/>
      <c r="K16" s="212"/>
    </row>
    <row r="17" spans="1:11" s="213" customFormat="1" ht="25.5" x14ac:dyDescent="0.2">
      <c r="A17" s="209">
        <v>6</v>
      </c>
      <c r="B17" s="214" t="s">
        <v>399</v>
      </c>
      <c r="C17" s="215" t="s">
        <v>400</v>
      </c>
      <c r="D17" s="235" t="s">
        <v>77</v>
      </c>
      <c r="E17" s="216">
        <v>130</v>
      </c>
      <c r="F17" s="216"/>
      <c r="G17" s="217">
        <f t="shared" ref="G17:G23" si="0">CEILING(E17*F17,1)</f>
        <v>0</v>
      </c>
      <c r="H17" s="218"/>
      <c r="I17" s="218"/>
      <c r="J17" s="218"/>
      <c r="K17" s="218"/>
    </row>
    <row r="18" spans="1:11" s="213" customFormat="1" x14ac:dyDescent="0.2">
      <c r="A18" s="209">
        <v>7</v>
      </c>
      <c r="B18" s="214" t="s">
        <v>401</v>
      </c>
      <c r="C18" s="215" t="s">
        <v>402</v>
      </c>
      <c r="D18" s="235" t="s">
        <v>77</v>
      </c>
      <c r="E18" s="216">
        <v>4</v>
      </c>
      <c r="F18" s="216"/>
      <c r="G18" s="217">
        <f t="shared" si="0"/>
        <v>0</v>
      </c>
      <c r="H18" s="218"/>
      <c r="I18" s="218"/>
      <c r="J18" s="218"/>
      <c r="K18" s="218"/>
    </row>
    <row r="19" spans="1:11" s="213" customFormat="1" x14ac:dyDescent="0.2">
      <c r="A19" s="209">
        <v>8</v>
      </c>
      <c r="B19" s="214" t="s">
        <v>403</v>
      </c>
      <c r="C19" s="215" t="s">
        <v>404</v>
      </c>
      <c r="D19" s="235" t="s">
        <v>70</v>
      </c>
      <c r="E19" s="216">
        <v>4</v>
      </c>
      <c r="F19" s="216"/>
      <c r="G19" s="217">
        <f t="shared" si="0"/>
        <v>0</v>
      </c>
      <c r="H19" s="218"/>
      <c r="I19" s="218"/>
      <c r="J19" s="218"/>
      <c r="K19" s="218"/>
    </row>
    <row r="20" spans="1:11" s="213" customFormat="1" ht="25.5" x14ac:dyDescent="0.2">
      <c r="A20" s="209">
        <v>9</v>
      </c>
      <c r="B20" s="214" t="s">
        <v>405</v>
      </c>
      <c r="C20" s="215" t="s">
        <v>406</v>
      </c>
      <c r="D20" s="235" t="s">
        <v>70</v>
      </c>
      <c r="E20" s="216">
        <v>1</v>
      </c>
      <c r="F20" s="216"/>
      <c r="G20" s="217">
        <f t="shared" si="0"/>
        <v>0</v>
      </c>
      <c r="H20" s="218"/>
      <c r="I20" s="218"/>
      <c r="J20" s="218"/>
      <c r="K20" s="218"/>
    </row>
    <row r="21" spans="1:11" s="213" customFormat="1" x14ac:dyDescent="0.2">
      <c r="A21" s="209">
        <v>10</v>
      </c>
      <c r="B21" s="214" t="s">
        <v>407</v>
      </c>
      <c r="C21" s="215" t="s">
        <v>408</v>
      </c>
      <c r="D21" s="235" t="s">
        <v>70</v>
      </c>
      <c r="E21" s="216">
        <v>1</v>
      </c>
      <c r="F21" s="216"/>
      <c r="G21" s="217">
        <f t="shared" si="0"/>
        <v>0</v>
      </c>
      <c r="H21" s="218"/>
      <c r="I21" s="218"/>
      <c r="J21" s="218"/>
      <c r="K21" s="218"/>
    </row>
    <row r="22" spans="1:11" s="213" customFormat="1" ht="38.25" x14ac:dyDescent="0.2">
      <c r="A22" s="209">
        <v>11</v>
      </c>
      <c r="B22" s="214" t="s">
        <v>409</v>
      </c>
      <c r="C22" s="215" t="s">
        <v>410</v>
      </c>
      <c r="D22" s="235" t="s">
        <v>70</v>
      </c>
      <c r="E22" s="216">
        <v>1</v>
      </c>
      <c r="F22" s="216"/>
      <c r="G22" s="217">
        <f t="shared" si="0"/>
        <v>0</v>
      </c>
      <c r="H22" s="218"/>
      <c r="I22" s="218"/>
      <c r="J22" s="218"/>
      <c r="K22" s="218"/>
    </row>
    <row r="23" spans="1:11" s="213" customFormat="1" x14ac:dyDescent="0.2">
      <c r="A23" s="209">
        <v>12</v>
      </c>
      <c r="B23" s="214" t="s">
        <v>411</v>
      </c>
      <c r="C23" s="215" t="s">
        <v>412</v>
      </c>
      <c r="D23" s="235" t="s">
        <v>70</v>
      </c>
      <c r="E23" s="216">
        <v>1</v>
      </c>
      <c r="F23" s="216"/>
      <c r="G23" s="217">
        <f t="shared" si="0"/>
        <v>0</v>
      </c>
      <c r="H23" s="218"/>
      <c r="I23" s="218"/>
      <c r="J23" s="218"/>
      <c r="K23" s="218"/>
    </row>
    <row r="24" spans="1:11" s="213" customFormat="1" x14ac:dyDescent="0.2">
      <c r="A24" s="219"/>
      <c r="B24" s="220" t="s">
        <v>71</v>
      </c>
      <c r="C24" s="221" t="str">
        <f>CONCATENATE(B16," ",C16)</f>
        <v>1030.O00.6430.02 CCTV - kamerové systémy</v>
      </c>
      <c r="D24" s="219"/>
      <c r="E24" s="222"/>
      <c r="F24" s="222"/>
      <c r="G24" s="223">
        <f>SUM(G16:G23)</f>
        <v>0</v>
      </c>
      <c r="H24" s="224"/>
      <c r="I24" s="225">
        <f>SUM(I16:I23)</f>
        <v>0</v>
      </c>
      <c r="J24" s="224"/>
      <c r="K24" s="225">
        <f>SUM(K16:K23)</f>
        <v>0</v>
      </c>
    </row>
    <row r="25" spans="1:11" s="213" customFormat="1" x14ac:dyDescent="0.2">
      <c r="A25" s="206" t="s">
        <v>69</v>
      </c>
      <c r="B25" s="207" t="s">
        <v>413</v>
      </c>
      <c r="C25" s="208" t="s">
        <v>270</v>
      </c>
      <c r="D25" s="209"/>
      <c r="E25" s="210"/>
      <c r="F25" s="210"/>
      <c r="G25" s="211"/>
      <c r="H25" s="212"/>
      <c r="I25" s="212"/>
      <c r="J25" s="212"/>
      <c r="K25" s="212"/>
    </row>
    <row r="26" spans="1:11" s="213" customFormat="1" ht="25.5" x14ac:dyDescent="0.2">
      <c r="A26" s="209">
        <v>13</v>
      </c>
      <c r="B26" s="214" t="s">
        <v>414</v>
      </c>
      <c r="C26" s="215" t="s">
        <v>310</v>
      </c>
      <c r="D26" s="235" t="s">
        <v>96</v>
      </c>
      <c r="E26" s="216">
        <v>5</v>
      </c>
      <c r="F26" s="216"/>
      <c r="G26" s="217">
        <f>CEILING(E26*F26,1)</f>
        <v>0</v>
      </c>
      <c r="H26" s="218"/>
      <c r="I26" s="218"/>
      <c r="J26" s="218"/>
      <c r="K26" s="218"/>
    </row>
    <row r="27" spans="1:11" s="213" customFormat="1" x14ac:dyDescent="0.2">
      <c r="A27" s="209">
        <v>14</v>
      </c>
      <c r="B27" s="214" t="s">
        <v>415</v>
      </c>
      <c r="C27" s="215" t="s">
        <v>312</v>
      </c>
      <c r="D27" s="235" t="s">
        <v>96</v>
      </c>
      <c r="E27" s="216">
        <v>1</v>
      </c>
      <c r="F27" s="216"/>
      <c r="G27" s="217">
        <f t="shared" ref="G27:G34" si="1">CEILING(E27*F27,1)</f>
        <v>0</v>
      </c>
      <c r="H27" s="218"/>
      <c r="I27" s="218"/>
      <c r="J27" s="218"/>
      <c r="K27" s="218"/>
    </row>
    <row r="28" spans="1:11" s="213" customFormat="1" x14ac:dyDescent="0.2">
      <c r="A28" s="209">
        <v>15</v>
      </c>
      <c r="B28" s="214" t="s">
        <v>416</v>
      </c>
      <c r="C28" s="215" t="s">
        <v>314</v>
      </c>
      <c r="D28" s="235" t="s">
        <v>96</v>
      </c>
      <c r="E28" s="216">
        <v>1</v>
      </c>
      <c r="F28" s="216"/>
      <c r="G28" s="217">
        <f t="shared" si="1"/>
        <v>0</v>
      </c>
      <c r="H28" s="218"/>
      <c r="I28" s="218"/>
      <c r="J28" s="218"/>
      <c r="K28" s="218"/>
    </row>
    <row r="29" spans="1:11" s="213" customFormat="1" ht="25.5" x14ac:dyDescent="0.2">
      <c r="A29" s="209">
        <v>16</v>
      </c>
      <c r="B29" s="214" t="s">
        <v>417</v>
      </c>
      <c r="C29" s="215" t="s">
        <v>316</v>
      </c>
      <c r="D29" s="235" t="s">
        <v>96</v>
      </c>
      <c r="E29" s="216">
        <v>1</v>
      </c>
      <c r="F29" s="216"/>
      <c r="G29" s="217">
        <f t="shared" si="1"/>
        <v>0</v>
      </c>
      <c r="H29" s="218"/>
      <c r="I29" s="218"/>
      <c r="J29" s="218"/>
      <c r="K29" s="218"/>
    </row>
    <row r="30" spans="1:11" s="213" customFormat="1" ht="25.5" x14ac:dyDescent="0.2">
      <c r="A30" s="209">
        <v>17</v>
      </c>
      <c r="B30" s="214" t="s">
        <v>418</v>
      </c>
      <c r="C30" s="215" t="s">
        <v>419</v>
      </c>
      <c r="D30" s="235" t="s">
        <v>96</v>
      </c>
      <c r="E30" s="216">
        <v>1</v>
      </c>
      <c r="F30" s="216"/>
      <c r="G30" s="217">
        <f t="shared" si="1"/>
        <v>0</v>
      </c>
      <c r="H30" s="218"/>
      <c r="I30" s="218"/>
      <c r="J30" s="218"/>
      <c r="K30" s="218"/>
    </row>
    <row r="31" spans="1:11" s="213" customFormat="1" x14ac:dyDescent="0.2">
      <c r="A31" s="209">
        <v>18</v>
      </c>
      <c r="B31" s="214" t="s">
        <v>420</v>
      </c>
      <c r="C31" s="215" t="s">
        <v>421</v>
      </c>
      <c r="D31" s="235" t="s">
        <v>96</v>
      </c>
      <c r="E31" s="216">
        <v>1</v>
      </c>
      <c r="F31" s="216"/>
      <c r="G31" s="217">
        <f t="shared" si="1"/>
        <v>0</v>
      </c>
      <c r="H31" s="218"/>
      <c r="I31" s="218"/>
      <c r="J31" s="218"/>
      <c r="K31" s="218"/>
    </row>
    <row r="32" spans="1:11" s="213" customFormat="1" ht="25.5" x14ac:dyDescent="0.2">
      <c r="A32" s="209">
        <v>19</v>
      </c>
      <c r="B32" s="214" t="s">
        <v>422</v>
      </c>
      <c r="C32" s="215" t="s">
        <v>423</v>
      </c>
      <c r="D32" s="235" t="s">
        <v>96</v>
      </c>
      <c r="E32" s="216">
        <v>1</v>
      </c>
      <c r="F32" s="216"/>
      <c r="G32" s="217">
        <f t="shared" si="1"/>
        <v>0</v>
      </c>
      <c r="H32" s="218"/>
      <c r="I32" s="218"/>
      <c r="J32" s="218"/>
      <c r="K32" s="218"/>
    </row>
    <row r="33" spans="1:11" s="213" customFormat="1" x14ac:dyDescent="0.2">
      <c r="A33" s="209">
        <v>20</v>
      </c>
      <c r="B33" s="214" t="s">
        <v>424</v>
      </c>
      <c r="C33" s="215" t="s">
        <v>367</v>
      </c>
      <c r="D33" s="235" t="s">
        <v>96</v>
      </c>
      <c r="E33" s="216">
        <v>1</v>
      </c>
      <c r="F33" s="216"/>
      <c r="G33" s="217">
        <f t="shared" si="1"/>
        <v>0</v>
      </c>
      <c r="H33" s="218"/>
      <c r="I33" s="218"/>
      <c r="J33" s="218"/>
      <c r="K33" s="218"/>
    </row>
    <row r="34" spans="1:11" s="213" customFormat="1" x14ac:dyDescent="0.2">
      <c r="A34" s="209">
        <v>21</v>
      </c>
      <c r="B34" s="214" t="s">
        <v>425</v>
      </c>
      <c r="C34" s="215" t="s">
        <v>369</v>
      </c>
      <c r="D34" s="235" t="s">
        <v>96</v>
      </c>
      <c r="E34" s="216">
        <v>1</v>
      </c>
      <c r="F34" s="216"/>
      <c r="G34" s="217">
        <f t="shared" si="1"/>
        <v>0</v>
      </c>
      <c r="H34" s="218"/>
      <c r="I34" s="218"/>
      <c r="J34" s="218"/>
      <c r="K34" s="218"/>
    </row>
    <row r="35" spans="1:11" s="213" customFormat="1" x14ac:dyDescent="0.2">
      <c r="A35" s="219"/>
      <c r="B35" s="220" t="s">
        <v>71</v>
      </c>
      <c r="C35" s="221" t="str">
        <f>CONCATENATE(B25," ",C25)</f>
        <v>1030.O00.6430.99 Ostatní</v>
      </c>
      <c r="D35" s="219"/>
      <c r="E35" s="222"/>
      <c r="F35" s="222"/>
      <c r="G35" s="223">
        <f>SUM(G25:G34)</f>
        <v>0</v>
      </c>
      <c r="H35" s="224"/>
      <c r="I35" s="225">
        <f>SUM(I25:I34)</f>
        <v>0</v>
      </c>
      <c r="J35" s="224"/>
      <c r="K35" s="225">
        <f>SUM(K25:K34)</f>
        <v>0</v>
      </c>
    </row>
    <row r="36" spans="1:11" s="213" customFormat="1" x14ac:dyDescent="0.2">
      <c r="A36" s="206" t="s">
        <v>69</v>
      </c>
      <c r="B36" s="207" t="s">
        <v>426</v>
      </c>
      <c r="C36" s="208" t="s">
        <v>320</v>
      </c>
      <c r="D36" s="209"/>
      <c r="E36" s="210"/>
      <c r="F36" s="210"/>
      <c r="G36" s="211"/>
      <c r="H36" s="212"/>
      <c r="I36" s="212"/>
      <c r="J36" s="212"/>
      <c r="K36" s="212"/>
    </row>
    <row r="37" spans="1:11" s="213" customFormat="1" x14ac:dyDescent="0.2">
      <c r="A37" s="209">
        <v>34</v>
      </c>
      <c r="B37" s="214" t="s">
        <v>427</v>
      </c>
      <c r="C37" s="215" t="s">
        <v>322</v>
      </c>
      <c r="D37" s="235" t="s">
        <v>96</v>
      </c>
      <c r="E37" s="216">
        <v>1</v>
      </c>
      <c r="F37" s="216"/>
      <c r="G37" s="217">
        <f>CEILING(E37*F37,1)</f>
        <v>0</v>
      </c>
      <c r="H37" s="218"/>
      <c r="I37" s="218"/>
      <c r="J37" s="218"/>
      <c r="K37" s="218"/>
    </row>
    <row r="38" spans="1:11" s="213" customFormat="1" ht="25.5" x14ac:dyDescent="0.2">
      <c r="A38" s="209">
        <v>35</v>
      </c>
      <c r="B38" s="214" t="s">
        <v>428</v>
      </c>
      <c r="C38" s="215" t="s">
        <v>324</v>
      </c>
      <c r="D38" s="235" t="s">
        <v>96</v>
      </c>
      <c r="E38" s="216">
        <v>1</v>
      </c>
      <c r="F38" s="216"/>
      <c r="G38" s="217">
        <f t="shared" ref="G38:G44" si="2">CEILING(E38*F38,1)</f>
        <v>0</v>
      </c>
      <c r="H38" s="218"/>
      <c r="I38" s="218"/>
      <c r="J38" s="218"/>
      <c r="K38" s="218"/>
    </row>
    <row r="39" spans="1:11" s="213" customFormat="1" x14ac:dyDescent="0.2">
      <c r="A39" s="209">
        <v>36</v>
      </c>
      <c r="B39" s="214" t="s">
        <v>429</v>
      </c>
      <c r="C39" s="215" t="s">
        <v>326</v>
      </c>
      <c r="D39" s="235" t="s">
        <v>96</v>
      </c>
      <c r="E39" s="216">
        <v>1</v>
      </c>
      <c r="F39" s="216"/>
      <c r="G39" s="217">
        <f t="shared" si="2"/>
        <v>0</v>
      </c>
      <c r="H39" s="218"/>
      <c r="I39" s="218"/>
      <c r="J39" s="218"/>
      <c r="K39" s="218"/>
    </row>
    <row r="40" spans="1:11" s="213" customFormat="1" x14ac:dyDescent="0.2">
      <c r="A40" s="209">
        <v>37</v>
      </c>
      <c r="B40" s="214" t="s">
        <v>430</v>
      </c>
      <c r="C40" s="215" t="s">
        <v>330</v>
      </c>
      <c r="D40" s="235" t="s">
        <v>96</v>
      </c>
      <c r="E40" s="216">
        <v>1</v>
      </c>
      <c r="F40" s="216"/>
      <c r="G40" s="217">
        <f t="shared" si="2"/>
        <v>0</v>
      </c>
      <c r="H40" s="218"/>
      <c r="I40" s="218"/>
      <c r="J40" s="218"/>
      <c r="K40" s="218"/>
    </row>
    <row r="41" spans="1:11" s="213" customFormat="1" x14ac:dyDescent="0.2">
      <c r="A41" s="209">
        <v>38</v>
      </c>
      <c r="B41" s="214" t="s">
        <v>431</v>
      </c>
      <c r="C41" s="215" t="s">
        <v>377</v>
      </c>
      <c r="D41" s="235" t="s">
        <v>96</v>
      </c>
      <c r="E41" s="216">
        <v>1</v>
      </c>
      <c r="F41" s="216"/>
      <c r="G41" s="217">
        <f t="shared" si="2"/>
        <v>0</v>
      </c>
      <c r="H41" s="218"/>
      <c r="I41" s="218"/>
      <c r="J41" s="218"/>
      <c r="K41" s="218"/>
    </row>
    <row r="42" spans="1:11" s="213" customFormat="1" x14ac:dyDescent="0.2">
      <c r="A42" s="209">
        <v>39</v>
      </c>
      <c r="B42" s="214" t="s">
        <v>432</v>
      </c>
      <c r="C42" s="215" t="s">
        <v>332</v>
      </c>
      <c r="D42" s="235" t="s">
        <v>96</v>
      </c>
      <c r="E42" s="216">
        <v>1</v>
      </c>
      <c r="F42" s="216"/>
      <c r="G42" s="217">
        <f t="shared" si="2"/>
        <v>0</v>
      </c>
      <c r="H42" s="218"/>
      <c r="I42" s="218"/>
      <c r="J42" s="218"/>
      <c r="K42" s="218"/>
    </row>
    <row r="43" spans="1:11" s="213" customFormat="1" x14ac:dyDescent="0.2">
      <c r="A43" s="209">
        <v>40</v>
      </c>
      <c r="B43" s="214" t="s">
        <v>433</v>
      </c>
      <c r="C43" s="215" t="s">
        <v>334</v>
      </c>
      <c r="D43" s="235" t="s">
        <v>96</v>
      </c>
      <c r="E43" s="216">
        <v>1</v>
      </c>
      <c r="F43" s="216"/>
      <c r="G43" s="217">
        <f t="shared" si="2"/>
        <v>0</v>
      </c>
      <c r="H43" s="218"/>
      <c r="I43" s="218"/>
      <c r="J43" s="218"/>
      <c r="K43" s="218"/>
    </row>
    <row r="44" spans="1:11" s="213" customFormat="1" x14ac:dyDescent="0.2">
      <c r="A44" s="209">
        <v>41</v>
      </c>
      <c r="B44" s="214" t="s">
        <v>434</v>
      </c>
      <c r="C44" s="215" t="s">
        <v>336</v>
      </c>
      <c r="D44" s="235" t="s">
        <v>96</v>
      </c>
      <c r="E44" s="216">
        <v>1</v>
      </c>
      <c r="F44" s="216"/>
      <c r="G44" s="217">
        <f t="shared" si="2"/>
        <v>0</v>
      </c>
      <c r="H44" s="218"/>
      <c r="I44" s="218"/>
      <c r="J44" s="218"/>
      <c r="K44" s="218"/>
    </row>
    <row r="45" spans="1:11" s="213" customFormat="1" x14ac:dyDescent="0.2">
      <c r="A45" s="219"/>
      <c r="B45" s="220" t="s">
        <v>71</v>
      </c>
      <c r="C45" s="221" t="str">
        <f>CONCATENATE(B36," ",C36)</f>
        <v>1030.O00.1000 Ostatní náklady</v>
      </c>
      <c r="D45" s="219"/>
      <c r="E45" s="222"/>
      <c r="F45" s="222"/>
      <c r="G45" s="223">
        <f>SUM(G36:G44)</f>
        <v>0</v>
      </c>
      <c r="H45" s="224"/>
      <c r="I45" s="225">
        <f>SUM(I36:I44)</f>
        <v>0</v>
      </c>
      <c r="J45" s="224"/>
      <c r="K45" s="225">
        <f>SUM(K36:K44)</f>
        <v>0</v>
      </c>
    </row>
    <row r="47" spans="1:11" x14ac:dyDescent="0.2">
      <c r="C47" s="227" t="s">
        <v>435</v>
      </c>
      <c r="G47" s="229">
        <f>G45+G35+G24+G15+G9</f>
        <v>0</v>
      </c>
    </row>
    <row r="48" spans="1:11" x14ac:dyDescent="0.2">
      <c r="G48" s="229"/>
    </row>
    <row r="49" spans="3:3" x14ac:dyDescent="0.2">
      <c r="C49" s="230"/>
    </row>
    <row r="50" spans="3:3" x14ac:dyDescent="0.2">
      <c r="C50" s="231"/>
    </row>
    <row r="51" spans="3:3" x14ac:dyDescent="0.2">
      <c r="C51" s="231"/>
    </row>
    <row r="52" spans="3:3" ht="41.25" customHeight="1" x14ac:dyDescent="0.2">
      <c r="C52" s="231"/>
    </row>
    <row r="53" spans="3:3" ht="27.75" customHeight="1" x14ac:dyDescent="0.2">
      <c r="C53" s="231"/>
    </row>
    <row r="54" spans="3:3" x14ac:dyDescent="0.2">
      <c r="C54" s="231"/>
    </row>
    <row r="55" spans="3:3" x14ac:dyDescent="0.2">
      <c r="C55" s="231"/>
    </row>
    <row r="56" spans="3:3" ht="39.75" customHeight="1" x14ac:dyDescent="0.2">
      <c r="C56" s="231"/>
    </row>
    <row r="57" spans="3:3" x14ac:dyDescent="0.2">
      <c r="C57" s="230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1" orientation="landscape" horizontalDpi="300" r:id="rId1"/>
  <headerFooter alignWithMargins="0">
    <oddHeader>&amp;R&amp;"Times New Roman,Obyčejné"&amp;9Veřejná zakázka: "Podatelna Ministerstva životního prostředí II"</oddHeader>
    <oddFooter>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GridLines="0" showZeros="0" tabSelected="1" view="pageLayout" topLeftCell="B1" zoomScaleNormal="85" workbookViewId="0">
      <selection activeCell="F9" sqref="F9:F43"/>
    </sheetView>
  </sheetViews>
  <sheetFormatPr defaultRowHeight="12.75" x14ac:dyDescent="0.2"/>
  <cols>
    <col min="1" max="1" width="4.42578125" style="184" customWidth="1"/>
    <col min="2" max="2" width="18.42578125" style="184" customWidth="1"/>
    <col min="3" max="3" width="47.5703125" style="184" customWidth="1"/>
    <col min="4" max="4" width="4.7109375" style="236" customWidth="1"/>
    <col min="5" max="5" width="10" style="228" customWidth="1"/>
    <col min="6" max="6" width="11.28515625" style="184" customWidth="1"/>
    <col min="7" max="7" width="16.140625" style="184" customWidth="1"/>
    <col min="8" max="8" width="13.140625" style="184" customWidth="1"/>
    <col min="9" max="9" width="14.5703125" style="184" customWidth="1"/>
    <col min="10" max="10" width="13.140625" style="184" customWidth="1"/>
    <col min="11" max="11" width="13.5703125" style="184" customWidth="1"/>
    <col min="12" max="16384" width="9.140625" style="184"/>
  </cols>
  <sheetData>
    <row r="1" spans="1:11" ht="15" x14ac:dyDescent="0.2">
      <c r="A1" s="255" t="s">
        <v>57</v>
      </c>
      <c r="B1" s="255"/>
      <c r="C1" s="255"/>
      <c r="D1" s="255"/>
      <c r="E1" s="255"/>
      <c r="F1" s="255"/>
      <c r="G1" s="255"/>
      <c r="H1" s="255"/>
      <c r="I1" s="255"/>
    </row>
    <row r="2" spans="1:11" ht="13.5" thickBot="1" x14ac:dyDescent="0.25">
      <c r="B2" s="185"/>
      <c r="C2" s="186"/>
      <c r="D2" s="232"/>
      <c r="E2" s="187"/>
      <c r="F2" s="186"/>
      <c r="G2" s="186"/>
    </row>
    <row r="3" spans="1:11" ht="13.5" thickTop="1" x14ac:dyDescent="0.2">
      <c r="A3" s="256" t="s">
        <v>5</v>
      </c>
      <c r="B3" s="257"/>
      <c r="C3" s="188" t="s">
        <v>167</v>
      </c>
      <c r="D3" s="191"/>
      <c r="E3" s="190"/>
      <c r="F3" s="189"/>
      <c r="G3" s="191"/>
      <c r="H3" s="192"/>
      <c r="I3" s="193"/>
    </row>
    <row r="4" spans="1:11" ht="13.5" thickBot="1" x14ac:dyDescent="0.25">
      <c r="A4" s="258" t="s">
        <v>1</v>
      </c>
      <c r="B4" s="259"/>
      <c r="C4" s="194" t="s">
        <v>437</v>
      </c>
      <c r="D4" s="233"/>
      <c r="E4" s="196"/>
      <c r="F4" s="195"/>
      <c r="G4" s="260"/>
      <c r="H4" s="260"/>
      <c r="I4" s="261"/>
    </row>
    <row r="5" spans="1:11" ht="13.5" thickTop="1" x14ac:dyDescent="0.2">
      <c r="A5" s="197"/>
      <c r="B5" s="198"/>
      <c r="C5" s="198"/>
      <c r="D5" s="234"/>
      <c r="E5" s="199"/>
      <c r="F5" s="198"/>
      <c r="G5" s="200"/>
      <c r="H5" s="198"/>
      <c r="I5" s="198"/>
    </row>
    <row r="6" spans="1:11" x14ac:dyDescent="0.2">
      <c r="A6" s="201" t="s">
        <v>58</v>
      </c>
      <c r="B6" s="202" t="s">
        <v>59</v>
      </c>
      <c r="C6" s="202" t="s">
        <v>60</v>
      </c>
      <c r="D6" s="202" t="s">
        <v>61</v>
      </c>
      <c r="E6" s="203" t="s">
        <v>62</v>
      </c>
      <c r="F6" s="202" t="s">
        <v>63</v>
      </c>
      <c r="G6" s="204" t="s">
        <v>64</v>
      </c>
      <c r="H6" s="205" t="s">
        <v>65</v>
      </c>
      <c r="I6" s="205" t="s">
        <v>66</v>
      </c>
      <c r="J6" s="205" t="s">
        <v>67</v>
      </c>
      <c r="K6" s="205" t="s">
        <v>68</v>
      </c>
    </row>
    <row r="7" spans="1:11" s="213" customFormat="1" x14ac:dyDescent="0.2">
      <c r="A7" s="206" t="s">
        <v>69</v>
      </c>
      <c r="B7" s="207" t="s">
        <v>438</v>
      </c>
      <c r="C7" s="208" t="s">
        <v>439</v>
      </c>
      <c r="D7" s="209"/>
      <c r="E7" s="210"/>
      <c r="F7" s="210"/>
      <c r="G7" s="211"/>
      <c r="H7" s="212"/>
      <c r="I7" s="212"/>
      <c r="J7" s="212"/>
      <c r="K7" s="212"/>
    </row>
    <row r="8" spans="1:11" s="213" customFormat="1" x14ac:dyDescent="0.2">
      <c r="A8" s="209">
        <v>1</v>
      </c>
      <c r="B8" s="214" t="s">
        <v>438</v>
      </c>
      <c r="C8" s="215" t="s">
        <v>439</v>
      </c>
      <c r="D8" s="235"/>
      <c r="E8" s="216"/>
      <c r="F8" s="216"/>
      <c r="G8" s="217">
        <f>CEILING(E8*F8,1)</f>
        <v>0</v>
      </c>
      <c r="H8" s="218"/>
      <c r="I8" s="218"/>
      <c r="J8" s="218"/>
      <c r="K8" s="218"/>
    </row>
    <row r="9" spans="1:11" s="213" customFormat="1" ht="25.5" x14ac:dyDescent="0.2">
      <c r="A9" s="209">
        <v>2</v>
      </c>
      <c r="B9" s="214" t="s">
        <v>440</v>
      </c>
      <c r="C9" s="215" t="s">
        <v>441</v>
      </c>
      <c r="D9" s="235" t="s">
        <v>77</v>
      </c>
      <c r="E9" s="216">
        <v>95</v>
      </c>
      <c r="F9" s="216"/>
      <c r="G9" s="217">
        <f t="shared" ref="G9:G20" si="0">CEILING(E9*F9,1)</f>
        <v>0</v>
      </c>
      <c r="H9" s="218"/>
      <c r="I9" s="218"/>
      <c r="J9" s="218"/>
      <c r="K9" s="218"/>
    </row>
    <row r="10" spans="1:11" s="213" customFormat="1" ht="38.25" x14ac:dyDescent="0.2">
      <c r="A10" s="209">
        <v>3</v>
      </c>
      <c r="B10" s="214" t="s">
        <v>442</v>
      </c>
      <c r="C10" s="215" t="s">
        <v>443</v>
      </c>
      <c r="D10" s="235" t="s">
        <v>70</v>
      </c>
      <c r="E10" s="216">
        <v>1</v>
      </c>
      <c r="F10" s="216"/>
      <c r="G10" s="217">
        <f t="shared" si="0"/>
        <v>0</v>
      </c>
      <c r="H10" s="218"/>
      <c r="I10" s="218"/>
      <c r="J10" s="218"/>
      <c r="K10" s="218"/>
    </row>
    <row r="11" spans="1:11" s="213" customFormat="1" ht="51" x14ac:dyDescent="0.2">
      <c r="A11" s="209">
        <v>4</v>
      </c>
      <c r="B11" s="214" t="s">
        <v>444</v>
      </c>
      <c r="C11" s="215" t="s">
        <v>445</v>
      </c>
      <c r="D11" s="235" t="s">
        <v>70</v>
      </c>
      <c r="E11" s="216">
        <v>1</v>
      </c>
      <c r="F11" s="216"/>
      <c r="G11" s="217">
        <f t="shared" si="0"/>
        <v>0</v>
      </c>
      <c r="H11" s="218"/>
      <c r="I11" s="218"/>
      <c r="J11" s="218"/>
      <c r="K11" s="218"/>
    </row>
    <row r="12" spans="1:11" s="213" customFormat="1" ht="25.5" x14ac:dyDescent="0.2">
      <c r="A12" s="209">
        <v>5</v>
      </c>
      <c r="B12" s="214" t="s">
        <v>446</v>
      </c>
      <c r="C12" s="215" t="s">
        <v>447</v>
      </c>
      <c r="D12" s="235" t="s">
        <v>70</v>
      </c>
      <c r="E12" s="216">
        <v>1</v>
      </c>
      <c r="F12" s="216"/>
      <c r="G12" s="217">
        <f t="shared" si="0"/>
        <v>0</v>
      </c>
      <c r="H12" s="218"/>
      <c r="I12" s="218"/>
      <c r="J12" s="218"/>
      <c r="K12" s="218"/>
    </row>
    <row r="13" spans="1:11" s="213" customFormat="1" x14ac:dyDescent="0.2">
      <c r="A13" s="209">
        <v>6</v>
      </c>
      <c r="B13" s="214" t="s">
        <v>448</v>
      </c>
      <c r="C13" s="215" t="s">
        <v>449</v>
      </c>
      <c r="D13" s="235" t="s">
        <v>70</v>
      </c>
      <c r="E13" s="216">
        <v>1</v>
      </c>
      <c r="F13" s="216"/>
      <c r="G13" s="217">
        <f t="shared" si="0"/>
        <v>0</v>
      </c>
      <c r="H13" s="218"/>
      <c r="I13" s="218"/>
      <c r="J13" s="218"/>
      <c r="K13" s="218"/>
    </row>
    <row r="14" spans="1:11" s="213" customFormat="1" ht="127.5" x14ac:dyDescent="0.2">
      <c r="A14" s="209">
        <v>7</v>
      </c>
      <c r="B14" s="214" t="s">
        <v>450</v>
      </c>
      <c r="C14" s="215" t="s">
        <v>451</v>
      </c>
      <c r="D14" s="235" t="s">
        <v>70</v>
      </c>
      <c r="E14" s="216">
        <v>2</v>
      </c>
      <c r="F14" s="216"/>
      <c r="G14" s="217">
        <f t="shared" si="0"/>
        <v>0</v>
      </c>
      <c r="H14" s="218"/>
      <c r="I14" s="218"/>
      <c r="J14" s="218"/>
      <c r="K14" s="218"/>
    </row>
    <row r="15" spans="1:11" s="213" customFormat="1" x14ac:dyDescent="0.2">
      <c r="A15" s="209">
        <v>8</v>
      </c>
      <c r="B15" s="214" t="s">
        <v>452</v>
      </c>
      <c r="C15" s="215" t="s">
        <v>453</v>
      </c>
      <c r="D15" s="235" t="s">
        <v>70</v>
      </c>
      <c r="E15" s="216">
        <v>2</v>
      </c>
      <c r="F15" s="216"/>
      <c r="G15" s="217">
        <f t="shared" si="0"/>
        <v>0</v>
      </c>
      <c r="H15" s="218"/>
      <c r="I15" s="218"/>
      <c r="J15" s="218"/>
      <c r="K15" s="218"/>
    </row>
    <row r="16" spans="1:11" s="213" customFormat="1" x14ac:dyDescent="0.2">
      <c r="A16" s="209">
        <v>9</v>
      </c>
      <c r="B16" s="214" t="s">
        <v>454</v>
      </c>
      <c r="C16" s="215" t="s">
        <v>455</v>
      </c>
      <c r="D16" s="235" t="s">
        <v>70</v>
      </c>
      <c r="E16" s="216">
        <v>1</v>
      </c>
      <c r="F16" s="216"/>
      <c r="G16" s="217">
        <f t="shared" si="0"/>
        <v>0</v>
      </c>
      <c r="H16" s="218"/>
      <c r="I16" s="218"/>
      <c r="J16" s="218"/>
      <c r="K16" s="218"/>
    </row>
    <row r="17" spans="1:11" s="213" customFormat="1" ht="51" x14ac:dyDescent="0.2">
      <c r="A17" s="209">
        <v>10</v>
      </c>
      <c r="B17" s="214" t="s">
        <v>456</v>
      </c>
      <c r="C17" s="215" t="s">
        <v>457</v>
      </c>
      <c r="D17" s="235" t="s">
        <v>70</v>
      </c>
      <c r="E17" s="216">
        <v>2</v>
      </c>
      <c r="F17" s="216"/>
      <c r="G17" s="217">
        <f t="shared" si="0"/>
        <v>0</v>
      </c>
      <c r="H17" s="218"/>
      <c r="I17" s="218"/>
      <c r="J17" s="218"/>
      <c r="K17" s="218"/>
    </row>
    <row r="18" spans="1:11" s="213" customFormat="1" ht="25.5" x14ac:dyDescent="0.2">
      <c r="A18" s="209">
        <v>11</v>
      </c>
      <c r="B18" s="214" t="s">
        <v>458</v>
      </c>
      <c r="C18" s="215" t="s">
        <v>459</v>
      </c>
      <c r="D18" s="235" t="s">
        <v>70</v>
      </c>
      <c r="E18" s="216">
        <v>2</v>
      </c>
      <c r="F18" s="216"/>
      <c r="G18" s="217">
        <f t="shared" si="0"/>
        <v>0</v>
      </c>
      <c r="H18" s="218"/>
      <c r="I18" s="218"/>
      <c r="J18" s="218"/>
      <c r="K18" s="218"/>
    </row>
    <row r="19" spans="1:11" s="213" customFormat="1" ht="25.5" x14ac:dyDescent="0.2">
      <c r="A19" s="209">
        <v>12</v>
      </c>
      <c r="B19" s="214" t="s">
        <v>460</v>
      </c>
      <c r="C19" s="215" t="s">
        <v>461</v>
      </c>
      <c r="D19" s="235" t="s">
        <v>70</v>
      </c>
      <c r="E19" s="216">
        <v>1</v>
      </c>
      <c r="F19" s="216"/>
      <c r="G19" s="217">
        <f t="shared" si="0"/>
        <v>0</v>
      </c>
      <c r="H19" s="218"/>
      <c r="I19" s="218"/>
      <c r="J19" s="218"/>
      <c r="K19" s="218"/>
    </row>
    <row r="20" spans="1:11" s="213" customFormat="1" ht="26.25" customHeight="1" x14ac:dyDescent="0.2">
      <c r="A20" s="209">
        <v>13</v>
      </c>
      <c r="B20" s="214" t="s">
        <v>462</v>
      </c>
      <c r="C20" s="215" t="s">
        <v>396</v>
      </c>
      <c r="D20" s="235" t="s">
        <v>77</v>
      </c>
      <c r="E20" s="216">
        <v>6</v>
      </c>
      <c r="F20" s="216"/>
      <c r="G20" s="217">
        <f t="shared" si="0"/>
        <v>0</v>
      </c>
      <c r="H20" s="218"/>
      <c r="I20" s="218"/>
      <c r="J20" s="218"/>
      <c r="K20" s="218"/>
    </row>
    <row r="21" spans="1:11" s="213" customFormat="1" ht="21" customHeight="1" x14ac:dyDescent="0.2">
      <c r="A21" s="219"/>
      <c r="B21" s="220" t="s">
        <v>71</v>
      </c>
      <c r="C21" s="221" t="str">
        <f>CONCATENATE(B7," ",C7)</f>
        <v>1040.O00.6430.01 Domovní video telefon</v>
      </c>
      <c r="D21" s="219"/>
      <c r="E21" s="222"/>
      <c r="F21" s="222"/>
      <c r="G21" s="223">
        <f>SUM(G7:G20)</f>
        <v>0</v>
      </c>
      <c r="H21" s="224"/>
      <c r="I21" s="225">
        <f>SUM(I7:I20)</f>
        <v>0</v>
      </c>
      <c r="J21" s="224"/>
      <c r="K21" s="225">
        <f>SUM(K7:K20)</f>
        <v>0</v>
      </c>
    </row>
    <row r="22" spans="1:11" s="213" customFormat="1" x14ac:dyDescent="0.2">
      <c r="A22" s="206" t="s">
        <v>69</v>
      </c>
      <c r="B22" s="207" t="s">
        <v>463</v>
      </c>
      <c r="C22" s="208" t="s">
        <v>464</v>
      </c>
      <c r="D22" s="209"/>
      <c r="E22" s="210"/>
      <c r="F22" s="210"/>
      <c r="G22" s="211"/>
      <c r="H22" s="212"/>
      <c r="I22" s="212"/>
      <c r="J22" s="212"/>
      <c r="K22" s="212"/>
    </row>
    <row r="23" spans="1:11" s="213" customFormat="1" x14ac:dyDescent="0.2">
      <c r="A23" s="209">
        <v>14</v>
      </c>
      <c r="B23" s="214" t="s">
        <v>465</v>
      </c>
      <c r="C23" s="215" t="s">
        <v>466</v>
      </c>
      <c r="D23" s="235" t="s">
        <v>77</v>
      </c>
      <c r="E23" s="216">
        <v>12</v>
      </c>
      <c r="F23" s="216"/>
      <c r="G23" s="217">
        <f>CEILING(E23*F23,1)</f>
        <v>0</v>
      </c>
      <c r="H23" s="218"/>
      <c r="I23" s="218"/>
      <c r="J23" s="218"/>
      <c r="K23" s="218"/>
    </row>
    <row r="24" spans="1:11" s="213" customFormat="1" x14ac:dyDescent="0.2">
      <c r="A24" s="209">
        <v>15</v>
      </c>
      <c r="B24" s="214" t="s">
        <v>467</v>
      </c>
      <c r="C24" s="215" t="s">
        <v>468</v>
      </c>
      <c r="D24" s="235" t="s">
        <v>70</v>
      </c>
      <c r="E24" s="216">
        <v>1</v>
      </c>
      <c r="F24" s="216"/>
      <c r="G24" s="217">
        <f>CEILING(E24*F24,1)</f>
        <v>0</v>
      </c>
      <c r="H24" s="218"/>
      <c r="I24" s="218"/>
      <c r="J24" s="218"/>
      <c r="K24" s="218"/>
    </row>
    <row r="25" spans="1:11" s="213" customFormat="1" ht="25.5" x14ac:dyDescent="0.2">
      <c r="A25" s="209">
        <v>16</v>
      </c>
      <c r="B25" s="214" t="s">
        <v>469</v>
      </c>
      <c r="C25" s="215" t="s">
        <v>470</v>
      </c>
      <c r="D25" s="235" t="s">
        <v>70</v>
      </c>
      <c r="E25" s="216">
        <v>1</v>
      </c>
      <c r="F25" s="216"/>
      <c r="G25" s="217">
        <f>CEILING(E25*F25,1)</f>
        <v>0</v>
      </c>
      <c r="H25" s="218"/>
      <c r="I25" s="218"/>
      <c r="J25" s="218"/>
      <c r="K25" s="218"/>
    </row>
    <row r="26" spans="1:11" s="213" customFormat="1" x14ac:dyDescent="0.2">
      <c r="A26" s="219"/>
      <c r="B26" s="220" t="s">
        <v>71</v>
      </c>
      <c r="C26" s="221" t="str">
        <f>CONCATENATE(B22," ",C22)</f>
        <v>1040.O00.6430.02 Zvonek</v>
      </c>
      <c r="D26" s="219"/>
      <c r="E26" s="222"/>
      <c r="F26" s="222"/>
      <c r="G26" s="223">
        <f>SUM(G22:G25)</f>
        <v>0</v>
      </c>
      <c r="H26" s="224"/>
      <c r="I26" s="225">
        <f>SUM(I22:I25)</f>
        <v>0</v>
      </c>
      <c r="J26" s="224"/>
      <c r="K26" s="225">
        <f>SUM(K22:K25)</f>
        <v>0</v>
      </c>
    </row>
    <row r="27" spans="1:11" s="213" customFormat="1" x14ac:dyDescent="0.2">
      <c r="A27" s="206" t="s">
        <v>69</v>
      </c>
      <c r="B27" s="207" t="s">
        <v>471</v>
      </c>
      <c r="C27" s="208" t="s">
        <v>270</v>
      </c>
      <c r="D27" s="209"/>
      <c r="E27" s="210"/>
      <c r="F27" s="210"/>
      <c r="G27" s="211"/>
      <c r="H27" s="212"/>
      <c r="I27" s="212"/>
      <c r="J27" s="212"/>
      <c r="K27" s="212"/>
    </row>
    <row r="28" spans="1:11" s="213" customFormat="1" ht="25.5" x14ac:dyDescent="0.2">
      <c r="A28" s="209">
        <v>17</v>
      </c>
      <c r="B28" s="214" t="s">
        <v>472</v>
      </c>
      <c r="C28" s="215" t="s">
        <v>310</v>
      </c>
      <c r="D28" s="235" t="s">
        <v>70</v>
      </c>
      <c r="E28" s="216">
        <v>2</v>
      </c>
      <c r="F28" s="216"/>
      <c r="G28" s="217">
        <f t="shared" ref="G28:G33" si="1">CEILING(E28*F28,1)</f>
        <v>0</v>
      </c>
      <c r="H28" s="218"/>
      <c r="I28" s="218"/>
      <c r="J28" s="218"/>
      <c r="K28" s="218"/>
    </row>
    <row r="29" spans="1:11" s="213" customFormat="1" x14ac:dyDescent="0.2">
      <c r="A29" s="209">
        <v>18</v>
      </c>
      <c r="B29" s="214" t="s">
        <v>473</v>
      </c>
      <c r="C29" s="215" t="s">
        <v>312</v>
      </c>
      <c r="D29" s="235" t="s">
        <v>96</v>
      </c>
      <c r="E29" s="216">
        <v>1</v>
      </c>
      <c r="F29" s="216"/>
      <c r="G29" s="217">
        <f t="shared" si="1"/>
        <v>0</v>
      </c>
      <c r="H29" s="218"/>
      <c r="I29" s="218"/>
      <c r="J29" s="218"/>
      <c r="K29" s="218"/>
    </row>
    <row r="30" spans="1:11" s="213" customFormat="1" x14ac:dyDescent="0.2">
      <c r="A30" s="209">
        <v>19</v>
      </c>
      <c r="B30" s="214" t="s">
        <v>474</v>
      </c>
      <c r="C30" s="215" t="s">
        <v>314</v>
      </c>
      <c r="D30" s="235" t="s">
        <v>96</v>
      </c>
      <c r="E30" s="216">
        <v>1</v>
      </c>
      <c r="F30" s="216"/>
      <c r="G30" s="217">
        <f t="shared" si="1"/>
        <v>0</v>
      </c>
      <c r="H30" s="218"/>
      <c r="I30" s="218"/>
      <c r="J30" s="218"/>
      <c r="K30" s="218"/>
    </row>
    <row r="31" spans="1:11" s="213" customFormat="1" ht="25.5" x14ac:dyDescent="0.2">
      <c r="A31" s="209">
        <v>20</v>
      </c>
      <c r="B31" s="214" t="s">
        <v>475</v>
      </c>
      <c r="C31" s="215" t="s">
        <v>316</v>
      </c>
      <c r="D31" s="235" t="s">
        <v>96</v>
      </c>
      <c r="E31" s="216">
        <v>1</v>
      </c>
      <c r="F31" s="216"/>
      <c r="G31" s="217">
        <f t="shared" si="1"/>
        <v>0</v>
      </c>
      <c r="H31" s="218"/>
      <c r="I31" s="218"/>
      <c r="J31" s="218"/>
      <c r="K31" s="218"/>
    </row>
    <row r="32" spans="1:11" s="213" customFormat="1" ht="25.5" x14ac:dyDescent="0.2">
      <c r="A32" s="209">
        <v>21</v>
      </c>
      <c r="B32" s="214" t="s">
        <v>476</v>
      </c>
      <c r="C32" s="215" t="s">
        <v>477</v>
      </c>
      <c r="D32" s="235" t="s">
        <v>96</v>
      </c>
      <c r="E32" s="216">
        <v>1</v>
      </c>
      <c r="F32" s="216"/>
      <c r="G32" s="217">
        <f t="shared" si="1"/>
        <v>0</v>
      </c>
      <c r="H32" s="218"/>
      <c r="I32" s="218"/>
      <c r="J32" s="218"/>
      <c r="K32" s="218"/>
    </row>
    <row r="33" spans="1:11" s="213" customFormat="1" x14ac:dyDescent="0.2">
      <c r="A33" s="209">
        <v>22</v>
      </c>
      <c r="B33" s="214" t="s">
        <v>478</v>
      </c>
      <c r="C33" s="215" t="s">
        <v>479</v>
      </c>
      <c r="D33" s="235" t="s">
        <v>96</v>
      </c>
      <c r="E33" s="216">
        <v>1</v>
      </c>
      <c r="F33" s="216"/>
      <c r="G33" s="217">
        <f t="shared" si="1"/>
        <v>0</v>
      </c>
      <c r="H33" s="218"/>
      <c r="I33" s="218"/>
      <c r="J33" s="218"/>
      <c r="K33" s="218"/>
    </row>
    <row r="34" spans="1:11" s="213" customFormat="1" x14ac:dyDescent="0.2">
      <c r="A34" s="219"/>
      <c r="B34" s="220" t="s">
        <v>71</v>
      </c>
      <c r="C34" s="221" t="str">
        <f>CONCATENATE(B27," ",C27)</f>
        <v>1040.O00.6420.99 Ostatní</v>
      </c>
      <c r="D34" s="219"/>
      <c r="E34" s="222"/>
      <c r="F34" s="222"/>
      <c r="G34" s="223">
        <f>SUM(G27:G33)</f>
        <v>0</v>
      </c>
      <c r="H34" s="224"/>
      <c r="I34" s="225">
        <f>SUM(I27:I33)</f>
        <v>0</v>
      </c>
      <c r="J34" s="224"/>
      <c r="K34" s="225">
        <f>SUM(K27:K33)</f>
        <v>0</v>
      </c>
    </row>
    <row r="35" spans="1:11" s="213" customFormat="1" x14ac:dyDescent="0.2">
      <c r="A35" s="206" t="s">
        <v>69</v>
      </c>
      <c r="B35" s="207" t="s">
        <v>480</v>
      </c>
      <c r="C35" s="208" t="s">
        <v>320</v>
      </c>
      <c r="D35" s="209"/>
      <c r="E35" s="210"/>
      <c r="F35" s="210"/>
      <c r="G35" s="211"/>
      <c r="H35" s="212"/>
      <c r="I35" s="212"/>
      <c r="J35" s="212"/>
      <c r="K35" s="212"/>
    </row>
    <row r="36" spans="1:11" s="213" customFormat="1" x14ac:dyDescent="0.2">
      <c r="A36" s="209">
        <v>23</v>
      </c>
      <c r="B36" s="214" t="s">
        <v>481</v>
      </c>
      <c r="C36" s="215" t="s">
        <v>322</v>
      </c>
      <c r="D36" s="235" t="s">
        <v>96</v>
      </c>
      <c r="E36" s="216">
        <v>1</v>
      </c>
      <c r="F36" s="216"/>
      <c r="G36" s="217">
        <f>CEILING(E36*F36,1)</f>
        <v>0</v>
      </c>
      <c r="H36" s="218"/>
      <c r="I36" s="218"/>
      <c r="J36" s="218"/>
      <c r="K36" s="218"/>
    </row>
    <row r="37" spans="1:11" s="213" customFormat="1" ht="25.5" x14ac:dyDescent="0.2">
      <c r="A37" s="209">
        <v>24</v>
      </c>
      <c r="B37" s="214" t="s">
        <v>482</v>
      </c>
      <c r="C37" s="215" t="s">
        <v>324</v>
      </c>
      <c r="D37" s="235" t="s">
        <v>96</v>
      </c>
      <c r="E37" s="216">
        <v>1</v>
      </c>
      <c r="F37" s="216"/>
      <c r="G37" s="217">
        <f t="shared" ref="G37:G43" si="2">CEILING(E37*F37,1)</f>
        <v>0</v>
      </c>
      <c r="H37" s="218"/>
      <c r="I37" s="218"/>
      <c r="J37" s="218"/>
      <c r="K37" s="218"/>
    </row>
    <row r="38" spans="1:11" s="213" customFormat="1" x14ac:dyDescent="0.2">
      <c r="A38" s="209">
        <v>25</v>
      </c>
      <c r="B38" s="214" t="s">
        <v>483</v>
      </c>
      <c r="C38" s="215" t="s">
        <v>326</v>
      </c>
      <c r="D38" s="235" t="s">
        <v>96</v>
      </c>
      <c r="E38" s="216">
        <v>1</v>
      </c>
      <c r="F38" s="216"/>
      <c r="G38" s="217">
        <f t="shared" si="2"/>
        <v>0</v>
      </c>
      <c r="H38" s="218"/>
      <c r="I38" s="218"/>
      <c r="J38" s="218"/>
      <c r="K38" s="218"/>
    </row>
    <row r="39" spans="1:11" s="213" customFormat="1" x14ac:dyDescent="0.2">
      <c r="A39" s="209">
        <v>26</v>
      </c>
      <c r="B39" s="214" t="s">
        <v>484</v>
      </c>
      <c r="C39" s="215" t="s">
        <v>485</v>
      </c>
      <c r="D39" s="235" t="s">
        <v>96</v>
      </c>
      <c r="E39" s="216">
        <v>1</v>
      </c>
      <c r="F39" s="216"/>
      <c r="G39" s="217">
        <f t="shared" si="2"/>
        <v>0</v>
      </c>
      <c r="H39" s="218"/>
      <c r="I39" s="218"/>
      <c r="J39" s="218"/>
      <c r="K39" s="218"/>
    </row>
    <row r="40" spans="1:11" s="213" customFormat="1" x14ac:dyDescent="0.2">
      <c r="A40" s="209">
        <v>27</v>
      </c>
      <c r="B40" s="214" t="s">
        <v>486</v>
      </c>
      <c r="C40" s="215" t="s">
        <v>377</v>
      </c>
      <c r="D40" s="235" t="s">
        <v>96</v>
      </c>
      <c r="E40" s="216">
        <v>1</v>
      </c>
      <c r="F40" s="216"/>
      <c r="G40" s="217">
        <f t="shared" si="2"/>
        <v>0</v>
      </c>
      <c r="H40" s="218"/>
      <c r="I40" s="218"/>
      <c r="J40" s="218"/>
      <c r="K40" s="218"/>
    </row>
    <row r="41" spans="1:11" s="213" customFormat="1" x14ac:dyDescent="0.2">
      <c r="A41" s="209">
        <v>28</v>
      </c>
      <c r="B41" s="214" t="s">
        <v>487</v>
      </c>
      <c r="C41" s="215" t="s">
        <v>332</v>
      </c>
      <c r="D41" s="235" t="s">
        <v>96</v>
      </c>
      <c r="E41" s="216">
        <v>1</v>
      </c>
      <c r="F41" s="216"/>
      <c r="G41" s="217">
        <f t="shared" si="2"/>
        <v>0</v>
      </c>
      <c r="H41" s="218"/>
      <c r="I41" s="218"/>
      <c r="J41" s="218"/>
      <c r="K41" s="218"/>
    </row>
    <row r="42" spans="1:11" s="213" customFormat="1" x14ac:dyDescent="0.2">
      <c r="A42" s="209">
        <v>29</v>
      </c>
      <c r="B42" s="214" t="s">
        <v>488</v>
      </c>
      <c r="C42" s="215" t="s">
        <v>334</v>
      </c>
      <c r="D42" s="235" t="s">
        <v>96</v>
      </c>
      <c r="E42" s="216">
        <v>1</v>
      </c>
      <c r="F42" s="216"/>
      <c r="G42" s="217">
        <f t="shared" si="2"/>
        <v>0</v>
      </c>
      <c r="H42" s="218"/>
      <c r="I42" s="218"/>
      <c r="J42" s="218"/>
      <c r="K42" s="218"/>
    </row>
    <row r="43" spans="1:11" s="213" customFormat="1" x14ac:dyDescent="0.2">
      <c r="A43" s="209">
        <v>30</v>
      </c>
      <c r="B43" s="214" t="s">
        <v>489</v>
      </c>
      <c r="C43" s="215" t="s">
        <v>336</v>
      </c>
      <c r="D43" s="235" t="s">
        <v>96</v>
      </c>
      <c r="E43" s="216">
        <v>1</v>
      </c>
      <c r="F43" s="216"/>
      <c r="G43" s="217">
        <f t="shared" si="2"/>
        <v>0</v>
      </c>
      <c r="H43" s="218"/>
      <c r="I43" s="218"/>
      <c r="J43" s="218"/>
      <c r="K43" s="218"/>
    </row>
    <row r="44" spans="1:11" s="213" customFormat="1" x14ac:dyDescent="0.2">
      <c r="A44" s="219"/>
      <c r="B44" s="220" t="s">
        <v>71</v>
      </c>
      <c r="C44" s="221" t="str">
        <f>CONCATENATE(B35," ",C35)</f>
        <v>1040.O00.1000 Ostatní náklady</v>
      </c>
      <c r="D44" s="219"/>
      <c r="E44" s="222"/>
      <c r="F44" s="222"/>
      <c r="G44" s="223">
        <f>SUM(G35:G43)</f>
        <v>0</v>
      </c>
      <c r="H44" s="224"/>
      <c r="I44" s="225">
        <f>SUM(I35:I43)</f>
        <v>0</v>
      </c>
      <c r="J44" s="224"/>
      <c r="K44" s="225">
        <f>SUM(K35:K43)</f>
        <v>0</v>
      </c>
    </row>
    <row r="46" spans="1:11" x14ac:dyDescent="0.2">
      <c r="C46" s="227" t="s">
        <v>490</v>
      </c>
      <c r="G46" s="229">
        <f>G44+G34+G26+G21</f>
        <v>0</v>
      </c>
    </row>
    <row r="47" spans="1:11" x14ac:dyDescent="0.2">
      <c r="G47" s="229"/>
    </row>
    <row r="48" spans="1:11" x14ac:dyDescent="0.2">
      <c r="C48" s="230"/>
    </row>
    <row r="49" spans="3:3" x14ac:dyDescent="0.2">
      <c r="C49" s="231"/>
    </row>
    <row r="50" spans="3:3" x14ac:dyDescent="0.2">
      <c r="C50" s="231"/>
    </row>
    <row r="51" spans="3:3" ht="41.25" customHeight="1" x14ac:dyDescent="0.2">
      <c r="C51" s="231"/>
    </row>
    <row r="52" spans="3:3" ht="27.75" customHeight="1" x14ac:dyDescent="0.2">
      <c r="C52" s="231"/>
    </row>
    <row r="53" spans="3:3" x14ac:dyDescent="0.2">
      <c r="C53" s="231"/>
    </row>
    <row r="54" spans="3:3" x14ac:dyDescent="0.2">
      <c r="C54" s="231"/>
    </row>
    <row r="55" spans="3:3" ht="39.75" customHeight="1" x14ac:dyDescent="0.2">
      <c r="C55" s="231"/>
    </row>
    <row r="56" spans="3:3" x14ac:dyDescent="0.2">
      <c r="C56" s="230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1" orientation="landscape" horizontalDpi="300" r:id="rId1"/>
  <headerFooter alignWithMargins="0">
    <oddHeader>&amp;R&amp;"Times New Roman,Obyčejné"&amp;9Veřejná zakázka: "Podatelna Ministerstva životního prostředí II"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92</vt:i4>
      </vt:variant>
    </vt:vector>
  </HeadingPairs>
  <TitlesOfParts>
    <vt:vector size="100" baseType="lpstr">
      <vt:lpstr>Krycí list</vt:lpstr>
      <vt:lpstr>Rekapitulace</vt:lpstr>
      <vt:lpstr>Položky</vt:lpstr>
      <vt:lpstr>ESI</vt:lpstr>
      <vt:lpstr>Datové rozvody</vt:lpstr>
      <vt:lpstr>EPS</vt:lpstr>
      <vt:lpstr>EZS_CCTV</vt:lpstr>
      <vt:lpstr>DT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'Datové rozvody'!Názvy_tisku</vt:lpstr>
      <vt:lpstr>DT!Názvy_tisku</vt:lpstr>
      <vt:lpstr>EPS!Názvy_tisku</vt:lpstr>
      <vt:lpstr>ESI!Názvy_tisku</vt:lpstr>
      <vt:lpstr>EZS_CCTV!Názvy_tisku</vt:lpstr>
      <vt:lpstr>Položky!Názvy_tisku</vt:lpstr>
      <vt:lpstr>Rekapitulace!Názvy_tisku</vt:lpstr>
      <vt:lpstr>Objednatel</vt:lpstr>
      <vt:lpstr>'Datové rozvody'!Oblast_tisku</vt:lpstr>
      <vt:lpstr>DT!Oblast_tisku</vt:lpstr>
      <vt:lpstr>EPS!Oblast_tisku</vt:lpstr>
      <vt:lpstr>ESI!Oblast_tisku</vt:lpstr>
      <vt:lpstr>EZS_CCTV!Oblast_tisku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'Datové rozvody'!SloupecCC</vt:lpstr>
      <vt:lpstr>DT!SloupecCC</vt:lpstr>
      <vt:lpstr>EPS!SloupecCC</vt:lpstr>
      <vt:lpstr>ESI!SloupecCC</vt:lpstr>
      <vt:lpstr>EZS_CCTV!SloupecCC</vt:lpstr>
      <vt:lpstr>SloupecCC</vt:lpstr>
      <vt:lpstr>'Datové rozvody'!SloupecCisloPol</vt:lpstr>
      <vt:lpstr>DT!SloupecCisloPol</vt:lpstr>
      <vt:lpstr>EPS!SloupecCisloPol</vt:lpstr>
      <vt:lpstr>ESI!SloupecCisloPol</vt:lpstr>
      <vt:lpstr>EZS_CCTV!SloupecCisloPol</vt:lpstr>
      <vt:lpstr>SloupecCisloPol</vt:lpstr>
      <vt:lpstr>'Datové rozvody'!SloupecCH</vt:lpstr>
      <vt:lpstr>DT!SloupecCH</vt:lpstr>
      <vt:lpstr>EPS!SloupecCH</vt:lpstr>
      <vt:lpstr>ESI!SloupecCH</vt:lpstr>
      <vt:lpstr>EZS_CCTV!SloupecCH</vt:lpstr>
      <vt:lpstr>SloupecCH</vt:lpstr>
      <vt:lpstr>'Datové rozvody'!SloupecJC</vt:lpstr>
      <vt:lpstr>DT!SloupecJC</vt:lpstr>
      <vt:lpstr>EPS!SloupecJC</vt:lpstr>
      <vt:lpstr>ESI!SloupecJC</vt:lpstr>
      <vt:lpstr>EZS_CCTV!SloupecJC</vt:lpstr>
      <vt:lpstr>SloupecJC</vt:lpstr>
      <vt:lpstr>'Datové rozvody'!SloupecJH</vt:lpstr>
      <vt:lpstr>DT!SloupecJH</vt:lpstr>
      <vt:lpstr>EPS!SloupecJH</vt:lpstr>
      <vt:lpstr>ESI!SloupecJH</vt:lpstr>
      <vt:lpstr>EZS_CCTV!SloupecJH</vt:lpstr>
      <vt:lpstr>SloupecJH</vt:lpstr>
      <vt:lpstr>'Datové rozvody'!SloupecMJ</vt:lpstr>
      <vt:lpstr>DT!SloupecMJ</vt:lpstr>
      <vt:lpstr>EPS!SloupecMJ</vt:lpstr>
      <vt:lpstr>ESI!SloupecMJ</vt:lpstr>
      <vt:lpstr>EZS_CCTV!SloupecMJ</vt:lpstr>
      <vt:lpstr>SloupecMJ</vt:lpstr>
      <vt:lpstr>'Datové rozvody'!SloupecMnozstvi</vt:lpstr>
      <vt:lpstr>DT!SloupecMnozstvi</vt:lpstr>
      <vt:lpstr>EPS!SloupecMnozstvi</vt:lpstr>
      <vt:lpstr>ESI!SloupecMnozstvi</vt:lpstr>
      <vt:lpstr>EZS_CCTV!SloupecMnozstvi</vt:lpstr>
      <vt:lpstr>SloupecMnozstvi</vt:lpstr>
      <vt:lpstr>'Datové rozvody'!SloupecNazPol</vt:lpstr>
      <vt:lpstr>DT!SloupecNazPol</vt:lpstr>
      <vt:lpstr>EPS!SloupecNazPol</vt:lpstr>
      <vt:lpstr>ESI!SloupecNazPol</vt:lpstr>
      <vt:lpstr>EZS_CCTV!SloupecNazPol</vt:lpstr>
      <vt:lpstr>SloupecNazPol</vt:lpstr>
      <vt:lpstr>'Datové rozvody'!SloupecPC</vt:lpstr>
      <vt:lpstr>DT!SloupecPC</vt:lpstr>
      <vt:lpstr>EPS!SloupecPC</vt:lpstr>
      <vt:lpstr>ESI!SloupecPC</vt:lpstr>
      <vt:lpstr>EZS_CCTV!SloupecPC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JD</cp:lastModifiedBy>
  <cp:lastPrinted>2015-09-08T11:02:55Z</cp:lastPrinted>
  <dcterms:created xsi:type="dcterms:W3CDTF">2015-06-08T11:46:46Z</dcterms:created>
  <dcterms:modified xsi:type="dcterms:W3CDTF">2015-09-08T11:07:44Z</dcterms:modified>
</cp:coreProperties>
</file>